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8.png" ContentType="image/png"/>
  <Override PartName="/xl/media/image29.png" ContentType="image/png"/>
  <Override PartName="/xl/media/image30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kapitulace stavby" sheetId="1" state="visible" r:id="rId2"/>
    <sheet name="01 - Vstupní část objektu..." sheetId="2" state="visible" r:id="rId3"/>
    <sheet name="02 - Výtah" sheetId="3" state="visible" r:id="rId4"/>
  </sheets>
  <definedNames>
    <definedName function="false" hidden="false" localSheetId="1" name="_xlnm.Print_Area" vbProcedure="false">'01 - Vstupní část objektu...'!$C$4:$Q$70;'01 - Vstupní část objektu...'!$C$76:$Q$124;'01 - Vstupní část objektu...'!$C$130:$Q$702</definedName>
    <definedName function="false" hidden="false" localSheetId="1" name="_xlnm.Print_Titles" vbProcedure="false">'01 - Vstupní část objektu...'!$140:$140</definedName>
    <definedName function="false" hidden="false" localSheetId="2" name="_xlnm.Print_Area" vbProcedure="false">'02 - Výtah'!$C$4:$Q$70;'02 - Výtah'!$C$76:$Q$123;'02 - Výtah'!$C$129:$Q$748</definedName>
    <definedName function="false" hidden="false" localSheetId="2" name="_xlnm.Print_Titles" vbProcedure="false">'02 - Výtah'!$139:$139</definedName>
    <definedName function="false" hidden="false" localSheetId="0" name="_xlnm.Print_Area" vbProcedure="false">'Rekapitulace stavby'!$C$4:$AP$70;'Rekapitulace stavby'!$C$76:$AP$97</definedName>
    <definedName function="false" hidden="false" localSheetId="0" name="_xlnm.Print_Titles" vbProcedure="false">'Rekapitulace stavby'!$85:$85</definedName>
    <definedName function="false" hidden="false" localSheetId="0" name="_xlnm.Print_Area" vbProcedure="false">'Rekapitulace stavby'!$C$4:$AP$70,'Rekapitulace stavby'!$C$76:$AP$97</definedName>
    <definedName function="false" hidden="false" localSheetId="0" name="_xlnm.Print_Titles" vbProcedure="false">'Rekapitulace stavby'!$85:$85</definedName>
    <definedName function="false" hidden="false" localSheetId="1" name="_xlnm.Print_Area" vbProcedure="false">'01 - Vstupní část objektu...'!$C$4:$Q$70,'01 - Vstupní část objektu...'!$C$76:$Q$124,'01 - Vstupní část objektu...'!$C$130:$Q$702</definedName>
    <definedName function="false" hidden="false" localSheetId="1" name="_xlnm.Print_Titles" vbProcedure="false">'01 - Vstupní část objektu...'!$140:$140</definedName>
    <definedName function="false" hidden="false" localSheetId="2" name="_xlnm.Print_Area" vbProcedure="false">'02 - Výtah'!$C$4:$Q$70,'02 - Výtah'!$C$76:$Q$123,'02 - Výtah'!$C$129:$Q$748</definedName>
    <definedName function="false" hidden="false" localSheetId="2" name="_xlnm.Print_Titles" vbProcedure="false">'02 - Výtah'!$139:$139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<sst xmlns="http://schemas.openxmlformats.org/spreadsheetml/2006/main" count="10606" uniqueCount="1677">
  <si>
    <t xml:space="preserve">2012</t>
  </si>
  <si>
    <t xml:space="preserve">List obsahuje:</t>
  </si>
  <si>
    <t xml:space="preserve">1) Souhrnný list stavby</t>
  </si>
  <si>
    <t xml:space="preserve">2) Rekapitulace objektů</t>
  </si>
  <si>
    <t xml:space="preserve">2.0</t>
  </si>
  <si>
    <t xml:space="preserve">ZAMOK</t>
  </si>
  <si>
    <t xml:space="preserve">False</t>
  </si>
  <si>
    <t xml:space="preserve">optimalizováno pro tisk sestav ve formátu A4 - na výšku</t>
  </si>
  <si>
    <t xml:space="preserve">&gt;&gt;  skryté sloupce  &lt;&lt;</t>
  </si>
  <si>
    <t xml:space="preserve">0,01</t>
  </si>
  <si>
    <t xml:space="preserve">21</t>
  </si>
  <si>
    <t xml:space="preserve">15</t>
  </si>
  <si>
    <t xml:space="preserve">SOUHRNNÝ LIST STAVBY</t>
  </si>
  <si>
    <t xml:space="preserve">v ---  níže se nacházejí doplnkové a pomocné údaje k sestavám  --- v</t>
  </si>
  <si>
    <t xml:space="preserve">Návod na vyplnění</t>
  </si>
  <si>
    <t xml:space="preserve">0,001</t>
  </si>
  <si>
    <t xml:space="preserve">Kód:</t>
  </si>
  <si>
    <t xml:space="preserve">0041-03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</si>
  <si>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</si>
  <si>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 xml:space="preserve">Stavba:</t>
  </si>
  <si>
    <t xml:space="preserve">Stavební úpravy objektu č.p. 176, Křinice</t>
  </si>
  <si>
    <t xml:space="preserve">JKSO:</t>
  </si>
  <si>
    <t xml:space="preserve">CC-CZ:</t>
  </si>
  <si>
    <t xml:space="preserve">Místo:</t>
  </si>
  <si>
    <t xml:space="preserve">Křínice čp. 176</t>
  </si>
  <si>
    <t xml:space="preserve">Datum:</t>
  </si>
  <si>
    <t xml:space="preserve">28. 5. 2018</t>
  </si>
  <si>
    <t xml:space="preserve">Objednatel:</t>
  </si>
  <si>
    <t xml:space="preserve">IČ:</t>
  </si>
  <si>
    <t xml:space="preserve">00653608</t>
  </si>
  <si>
    <t xml:space="preserve">Obec Křinice</t>
  </si>
  <si>
    <t xml:space="preserve">DIČ:</t>
  </si>
  <si>
    <t xml:space="preserve">CZ00653608</t>
  </si>
  <si>
    <t xml:space="preserve">Zhotovitel:</t>
  </si>
  <si>
    <t xml:space="preserve">Vyplň údaj</t>
  </si>
  <si>
    <t xml:space="preserve">Projektant:</t>
  </si>
  <si>
    <t xml:space="preserve">66293324</t>
  </si>
  <si>
    <t xml:space="preserve">Jiří Rak</t>
  </si>
  <si>
    <t xml:space="preserve">CZ5801151103</t>
  </si>
  <si>
    <t xml:space="preserve">True</t>
  </si>
  <si>
    <t xml:space="preserve">Zpracovatel:</t>
  </si>
  <si>
    <t xml:space="preserve">76489337</t>
  </si>
  <si>
    <t xml:space="preserve">Tomáš Valenta</t>
  </si>
  <si>
    <t xml:space="preserve">CZ8002143259</t>
  </si>
  <si>
    <t xml:space="preserve"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</si>
  <si>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</si>
  <si>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 xml:space="preserve">Náklady z rozpočtů</t>
  </si>
  <si>
    <t xml:space="preserve">Ostatní náklady ze souhrnného listu</t>
  </si>
  <si>
    <t xml:space="preserve">Cena bez DPH</t>
  </si>
  <si>
    <t xml:space="preserve">DPH</t>
  </si>
  <si>
    <t xml:space="preserve">základní</t>
  </si>
  <si>
    <t xml:space="preserve">ze</t>
  </si>
  <si>
    <t xml:space="preserve">snížená</t>
  </si>
  <si>
    <t xml:space="preserve">zákl. přenesená</t>
  </si>
  <si>
    <t xml:space="preserve">sníž. přenesená</t>
  </si>
  <si>
    <t xml:space="preserve">nulová</t>
  </si>
  <si>
    <t xml:space="preserve">Cena s DPH</t>
  </si>
  <si>
    <t xml:space="preserve">v</t>
  </si>
  <si>
    <t xml:space="preserve">CZK</t>
  </si>
  <si>
    <t xml:space="preserve">Projektant</t>
  </si>
  <si>
    <t xml:space="preserve">Zpracovatel</t>
  </si>
  <si>
    <t xml:space="preserve">Datum a podpis:</t>
  </si>
  <si>
    <t xml:space="preserve">Razítko</t>
  </si>
  <si>
    <t xml:space="preserve">Objednavatel</t>
  </si>
  <si>
    <t xml:space="preserve">Zhotovitel</t>
  </si>
  <si>
    <t xml:space="preserve">REKAPITULACE OBJEKTŮ STAVBY</t>
  </si>
  <si>
    <t xml:space="preserve">Informatívní údaje z listů zakázek</t>
  </si>
  <si>
    <t xml:space="preserve">Kód</t>
  </si>
  <si>
    <t xml:space="preserve">Objekt</t>
  </si>
  <si>
    <t xml:space="preserve">Cena bez DPH [CZK]</t>
  </si>
  <si>
    <t xml:space="preserve">Cena s DPH [CZK]</t>
  </si>
  <si>
    <t xml:space="preserve">z toho Ostat._x000d_
náklady [CZK]</t>
  </si>
  <si>
    <t xml:space="preserve">DPH [CZK]</t>
  </si>
  <si>
    <t xml:space="preserve">Normohodiny [h]</t>
  </si>
  <si>
    <t xml:space="preserve">DPH základní [CZK]</t>
  </si>
  <si>
    <t xml:space="preserve">DPH snížená [CZK]</t>
  </si>
  <si>
    <t xml:space="preserve">DPH základní přenesená_x000d_
[CZK]</t>
  </si>
  <si>
    <t xml:space="preserve">DPH snížená přenesená_x000d_
[CZK]</t>
  </si>
  <si>
    <t xml:space="preserve">Základna_x000d_
DPH základní</t>
  </si>
  <si>
    <t xml:space="preserve">Základna_x000d_
DPH snížená</t>
  </si>
  <si>
    <t xml:space="preserve">Základna_x000d_
DPH zákl. přenesená</t>
  </si>
  <si>
    <t xml:space="preserve">Základna_x000d_
DPH sníž. přenesená</t>
  </si>
  <si>
    <t xml:space="preserve">Základna_x000d_
DPH nulová</t>
  </si>
  <si>
    <t xml:space="preserve">1) Náklady z rozpočtů</t>
  </si>
  <si>
    <t xml:space="preserve">D</t>
  </si>
  <si>
    <t xml:space="preserve">0</t>
  </si>
  <si>
    <t xml:space="preserve">###NOIMPORT###</t>
  </si>
  <si>
    <t xml:space="preserve">IMPORT</t>
  </si>
  <si>
    <t xml:space="preserve">{a881bee1-116a-45fe-82f9-6830e5e5b05a}</t>
  </si>
  <si>
    <t xml:space="preserve">{00000000-0000-0000-0000-000000000000}</t>
  </si>
  <si>
    <t xml:space="preserve">/</t>
  </si>
  <si>
    <t xml:space="preserve">01</t>
  </si>
  <si>
    <t xml:space="preserve">Vstupní část objektu v. rampy</t>
  </si>
  <si>
    <t xml:space="preserve">1</t>
  </si>
  <si>
    <t xml:space="preserve">{c75e1965-1300-4eca-a4c5-a810e9e158bd}</t>
  </si>
  <si>
    <t xml:space="preserve">02</t>
  </si>
  <si>
    <t xml:space="preserve">Výtah</t>
  </si>
  <si>
    <t xml:space="preserve">{70848b64-3ad5-412f-8484-697641609116}</t>
  </si>
  <si>
    <t xml:space="preserve">2) Ostatní náklady ze souhrnného listu</t>
  </si>
  <si>
    <t xml:space="preserve">Procent. zadání_x000d_
[% nákladů rozpočtu]</t>
  </si>
  <si>
    <t xml:space="preserve">Zařazení nákladů</t>
  </si>
  <si>
    <t xml:space="preserve">Ostatní náklady</t>
  </si>
  <si>
    <t xml:space="preserve">stavební čast</t>
  </si>
  <si>
    <t xml:space="preserve">OSTATNENAKLADY</t>
  </si>
  <si>
    <t xml:space="preserve">Vyplň vlastní</t>
  </si>
  <si>
    <t xml:space="preserve">OSTATNENAKLADYVLASTNE</t>
  </si>
  <si>
    <t xml:space="preserve">Celkové náklady za stavbu 1) + 2)</t>
  </si>
  <si>
    <t xml:space="preserve">1) Krycí list rozpočtu</t>
  </si>
  <si>
    <t xml:space="preserve">2) Rekapitulace rozpočtu</t>
  </si>
  <si>
    <t xml:space="preserve">3) Rozpočet</t>
  </si>
  <si>
    <t xml:space="preserve">Zpět na list:</t>
  </si>
  <si>
    <t xml:space="preserve">Rekapitulace stavby</t>
  </si>
  <si>
    <t xml:space="preserve">2</t>
  </si>
  <si>
    <t xml:space="preserve">KRYCÍ LIST ROZPOČTU</t>
  </si>
  <si>
    <t xml:space="preserve">Objekt:</t>
  </si>
  <si>
    <t xml:space="preserve">01 - Vstupní část objektu v. rampy</t>
  </si>
  <si>
    <t xml:space="preserve">Náklady z rozpočtu</t>
  </si>
  <si>
    <t xml:space="preserve">REKAPITULACE ROZPOČTU</t>
  </si>
  <si>
    <t xml:space="preserve">Kód - Popis</t>
  </si>
  <si>
    <t xml:space="preserve">Cena celkem [CZK]</t>
  </si>
  <si>
    <t xml:space="preserve">1) Náklady z rozpočtu</t>
  </si>
  <si>
    <t xml:space="preserve">-1</t>
  </si>
  <si>
    <t xml:space="preserve"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</si>
  <si>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</si>
  <si>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</si>
  <si>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</si>
  <si>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</si>
  <si>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</si>
  <si>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</si>
  <si>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</si>
  <si>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</si>
  <si>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</si>
  <si>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</si>
  <si>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</si>
  <si>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</si>
  <si>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</si>
  <si>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</si>
  <si>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</si>
  <si>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</si>
  <si>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</si>
  <si>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</si>
  <si>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</si>
  <si>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</si>
  <si>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</si>
  <si>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</si>
  <si>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VRN - Vedlejší rozpočtové náklady</t>
  </si>
  <si>
    <t xml:space="preserve">    VRN3 - Zařízení staveniště</t>
  </si>
  <si>
    <t xml:space="preserve">VP -   Vícepráce</t>
  </si>
  <si>
    <t xml:space="preserve">2) Ostatní náklady</t>
  </si>
  <si>
    <t xml:space="preserve">Zařízení staveniště</t>
  </si>
  <si>
    <t xml:space="preserve">VRN</t>
  </si>
  <si>
    <t xml:space="preserve">Projektové práce</t>
  </si>
  <si>
    <t xml:space="preserve">Územní vlivy</t>
  </si>
  <si>
    <t xml:space="preserve">Provozní vlivy</t>
  </si>
  <si>
    <t xml:space="preserve">Jiné VRN</t>
  </si>
  <si>
    <t xml:space="preserve">Kompletační činnost</t>
  </si>
  <si>
    <t xml:space="preserve">KOMPLETACNA</t>
  </si>
  <si>
    <t xml:space="preserve">ROZPOČET</t>
  </si>
  <si>
    <t xml:space="preserve">PČ</t>
  </si>
  <si>
    <t xml:space="preserve">Typ</t>
  </si>
  <si>
    <t xml:space="preserve">Popis</t>
  </si>
  <si>
    <t xml:space="preserve">MJ</t>
  </si>
  <si>
    <t xml:space="preserve">Množství</t>
  </si>
  <si>
    <t xml:space="preserve">J.cena [CZK]</t>
  </si>
  <si>
    <t xml:space="preserve">Poznámka</t>
  </si>
  <si>
    <t xml:space="preserve">J. Nh [h]</t>
  </si>
  <si>
    <t xml:space="preserve">Nh celkem [h]</t>
  </si>
  <si>
    <t xml:space="preserve">J. hmotnost_x000d_
[t]</t>
  </si>
  <si>
    <t xml:space="preserve">Hmotnost_x000d_
celkem [t]</t>
  </si>
  <si>
    <t xml:space="preserve">J. suť [t]</t>
  </si>
  <si>
    <t xml:space="preserve">Suť Celkem [t]</t>
  </si>
  <si>
    <t xml:space="preserve">ROZPOCET</t>
  </si>
  <si>
    <t xml:space="preserve">K</t>
  </si>
  <si>
    <t xml:space="preserve">132201101</t>
  </si>
  <si>
    <t xml:space="preserve">Hloubení rýh š do 600 mm v hornině tř. 3 objemu do 100 m3</t>
  </si>
  <si>
    <t xml:space="preserve">m3</t>
  </si>
  <si>
    <t xml:space="preserve">4</t>
  </si>
  <si>
    <t xml:space="preserve">961658882</t>
  </si>
  <si>
    <t xml:space="preserve">(4,263-0,60)*0,60*(1,80-1,23)*2</t>
  </si>
  <si>
    <t xml:space="preserve">VV</t>
  </si>
  <si>
    <t xml:space="preserve">0,60*0,60*(2,60-1,23)*2</t>
  </si>
  <si>
    <t xml:space="preserve">1,90*0,30*(2,60-1,23)</t>
  </si>
  <si>
    <t xml:space="preserve">zádveří</t>
  </si>
  <si>
    <t xml:space="preserve">10,460*0,45*(1,80-1,00)</t>
  </si>
  <si>
    <t xml:space="preserve">9,402*0,45*(1,80-1,00)</t>
  </si>
  <si>
    <t xml:space="preserve">(0,738+0,702)*0,45*(1,80-1,00)</t>
  </si>
  <si>
    <t xml:space="preserve">rampa</t>
  </si>
  <si>
    <t xml:space="preserve">Součet - 50% uvažováno v hornině 4</t>
  </si>
  <si>
    <t xml:space="preserve">132201109</t>
  </si>
  <si>
    <t xml:space="preserve">Příplatek za lepivost k hloubení rýh š do 600 mm v hornině tř. 3</t>
  </si>
  <si>
    <t xml:space="preserve">-1694292407</t>
  </si>
  <si>
    <t xml:space="preserve">3</t>
  </si>
  <si>
    <t xml:space="preserve">132301101</t>
  </si>
  <si>
    <t xml:space="preserve">Hloubení rýh š do 600 mm v hornině tř. 4 objemu do 100 m3</t>
  </si>
  <si>
    <t xml:space="preserve">-989816723</t>
  </si>
  <si>
    <t xml:space="preserve">132301109</t>
  </si>
  <si>
    <t xml:space="preserve">Příplatek za lepivost k hloubení rýh š do 600 mm v hornině tř. 4</t>
  </si>
  <si>
    <t xml:space="preserve">-667546442</t>
  </si>
  <si>
    <t xml:space="preserve">5</t>
  </si>
  <si>
    <t xml:space="preserve">133201101</t>
  </si>
  <si>
    <t xml:space="preserve">Hloubení šachet v hornině tř. 3 objemu do 100 m3</t>
  </si>
  <si>
    <t xml:space="preserve">1212334403</t>
  </si>
  <si>
    <t xml:space="preserve">0,90*0,86*(2,60-1,23)*2</t>
  </si>
  <si>
    <t xml:space="preserve">6</t>
  </si>
  <si>
    <t xml:space="preserve">133201109</t>
  </si>
  <si>
    <t xml:space="preserve">Příplatek za lepivost u hloubení šachet v hornině tř. 3</t>
  </si>
  <si>
    <t xml:space="preserve">1037812936</t>
  </si>
  <si>
    <t xml:space="preserve">7</t>
  </si>
  <si>
    <t xml:space="preserve">133301101</t>
  </si>
  <si>
    <t xml:space="preserve">Hloubení šachet v hornině tř. 4 objemu do 100 m3</t>
  </si>
  <si>
    <t xml:space="preserve">785644395</t>
  </si>
  <si>
    <t xml:space="preserve">8</t>
  </si>
  <si>
    <t xml:space="preserve">133301109</t>
  </si>
  <si>
    <t xml:space="preserve">Příplatek za lepivost u hloubení šachet v hornině tř. 4</t>
  </si>
  <si>
    <t xml:space="preserve">-407107459</t>
  </si>
  <si>
    <t xml:space="preserve">9</t>
  </si>
  <si>
    <t xml:space="preserve">161101101</t>
  </si>
  <si>
    <t xml:space="preserve">Svislé přemístění výkopku z horniny tř. 1 až 4 hl výkopu do 2,5 m</t>
  </si>
  <si>
    <t xml:space="preserve">-74869913</t>
  </si>
  <si>
    <t xml:space="preserve">Součet</t>
  </si>
  <si>
    <t xml:space="preserve">10</t>
  </si>
  <si>
    <t xml:space="preserve">162701105</t>
  </si>
  <si>
    <t xml:space="preserve">Vodorovné přemístění do 10000 m výkopku/sypaniny z horniny tř. 1 až 4</t>
  </si>
  <si>
    <t xml:space="preserve">-2137710815</t>
  </si>
  <si>
    <t xml:space="preserve">5,971*2</t>
  </si>
  <si>
    <t xml:space="preserve">1,061*2</t>
  </si>
  <si>
    <t xml:space="preserve">11</t>
  </si>
  <si>
    <t xml:space="preserve">171201201</t>
  </si>
  <si>
    <t xml:space="preserve">Uložení sypaniny na skládky</t>
  </si>
  <si>
    <t xml:space="preserve">608139586</t>
  </si>
  <si>
    <t xml:space="preserve">12</t>
  </si>
  <si>
    <t xml:space="preserve">171201211</t>
  </si>
  <si>
    <t xml:space="preserve">Poplatek za uložení stavebního odpadu - zeminy a kameniva na skládce</t>
  </si>
  <si>
    <t xml:space="preserve">t</t>
  </si>
  <si>
    <t xml:space="preserve">1360999388</t>
  </si>
  <si>
    <t xml:space="preserve">13</t>
  </si>
  <si>
    <t xml:space="preserve">175101201</t>
  </si>
  <si>
    <t xml:space="preserve">Obsypání objektu nad přilehlým původním terénem sypaninou bez prohození sítem, uloženou do 3 m</t>
  </si>
  <si>
    <t xml:space="preserve">1578422591</t>
  </si>
  <si>
    <t xml:space="preserve">0,70*(0,25+1,00)/2*9,00</t>
  </si>
  <si>
    <t xml:space="preserve">1,05*1,81*1,00</t>
  </si>
  <si>
    <t xml:space="preserve">zásyp rampa</t>
  </si>
  <si>
    <t xml:space="preserve">14</t>
  </si>
  <si>
    <t xml:space="preserve">M</t>
  </si>
  <si>
    <t xml:space="preserve">58333674</t>
  </si>
  <si>
    <t xml:space="preserve">kamenivo těžené hrubé frakce 16/32</t>
  </si>
  <si>
    <t xml:space="preserve">1509842450</t>
  </si>
  <si>
    <t xml:space="preserve">271532212</t>
  </si>
  <si>
    <t xml:space="preserve">Podsyp pod základové konstrukce se zhutněním z hrubého kameniva frakce 16 až 32 mm</t>
  </si>
  <si>
    <t xml:space="preserve">-41763364</t>
  </si>
  <si>
    <t xml:space="preserve">2,30*(0,60+1,20+2,30+1,20)*0,05</t>
  </si>
  <si>
    <t xml:space="preserve">16</t>
  </si>
  <si>
    <t xml:space="preserve">273321411</t>
  </si>
  <si>
    <t xml:space="preserve">Základové desky ze ŽB bez zvýšených nároků na prostředí tř. C 20/25</t>
  </si>
  <si>
    <t xml:space="preserve">1466785308</t>
  </si>
  <si>
    <t xml:space="preserve">1,60*9,05*0,12</t>
  </si>
  <si>
    <t xml:space="preserve">1,50*(2,30+2,17)/2*0,12</t>
  </si>
  <si>
    <t xml:space="preserve">3,20*(0,60+1,20+2,30+1,20)*0,12</t>
  </si>
  <si>
    <t xml:space="preserve">17</t>
  </si>
  <si>
    <t xml:space="preserve">273351121</t>
  </si>
  <si>
    <t xml:space="preserve">Zřízení bednění základových desek</t>
  </si>
  <si>
    <t xml:space="preserve">m2</t>
  </si>
  <si>
    <t xml:space="preserve">137437076</t>
  </si>
  <si>
    <t xml:space="preserve">0,30*(0,74+9,05+1,60+9,05+1,50)</t>
  </si>
  <si>
    <t xml:space="preserve">0,30*(1,20+2,30+1,20+0,10+0,86+0,90+0,56+1,90+0,56+0,90+0,86+0,10+1,20+2,30+1,20)</t>
  </si>
  <si>
    <t xml:space="preserve">18</t>
  </si>
  <si>
    <t xml:space="preserve">273351122</t>
  </si>
  <si>
    <t xml:space="preserve">Odstranění bednění základových desek</t>
  </si>
  <si>
    <t xml:space="preserve">595325836</t>
  </si>
  <si>
    <t xml:space="preserve">19</t>
  </si>
  <si>
    <t xml:space="preserve">273362021</t>
  </si>
  <si>
    <t xml:space="preserve">Výztuž základových desek svařovanými sítěmi Kari</t>
  </si>
  <si>
    <t xml:space="preserve">-241915479</t>
  </si>
  <si>
    <t xml:space="preserve">1,60*9,05*26,64/6/1000*1,15</t>
  </si>
  <si>
    <t xml:space="preserve">1,50*(2,30+2,17)/2*26,64/6/1000*1,15</t>
  </si>
  <si>
    <t xml:space="preserve">3,20*(0,60+1,20+2,30+1,20)*26,64/6/1000*1,15</t>
  </si>
  <si>
    <t xml:space="preserve">20</t>
  </si>
  <si>
    <t xml:space="preserve">274313711</t>
  </si>
  <si>
    <t xml:space="preserve">Základové pásy z betonu tř. C 20/25</t>
  </si>
  <si>
    <t xml:space="preserve">174393446</t>
  </si>
  <si>
    <t xml:space="preserve">275313711</t>
  </si>
  <si>
    <t xml:space="preserve">Základové patky z betonu tř. C 20/25</t>
  </si>
  <si>
    <t xml:space="preserve">-1987217650</t>
  </si>
  <si>
    <t xml:space="preserve">22</t>
  </si>
  <si>
    <t xml:space="preserve">279113132</t>
  </si>
  <si>
    <t xml:space="preserve">Základová zeď tl do 200 mm z tvárnic ztraceného bednění včetně výplně z betonu tř. C 16/20</t>
  </si>
  <si>
    <t xml:space="preserve">369371423</t>
  </si>
  <si>
    <t xml:space="preserve">0,50*1,20*2</t>
  </si>
  <si>
    <t xml:space="preserve">(0,50+1,50)/2*1,77*2</t>
  </si>
  <si>
    <t xml:space="preserve">1,50*1,785*2</t>
  </si>
  <si>
    <t xml:space="preserve">-1,00*0,50</t>
  </si>
  <si>
    <t xml:space="preserve">podezdívka zádveří</t>
  </si>
  <si>
    <t xml:space="preserve">23</t>
  </si>
  <si>
    <t xml:space="preserve">279113135</t>
  </si>
  <si>
    <t xml:space="preserve">Základová zeď tl do 400 mm z tvárnic ztraceného bednění včetně výplně z betonu tř. C 16/20</t>
  </si>
  <si>
    <t xml:space="preserve">-1588025710</t>
  </si>
  <si>
    <t xml:space="preserve">(0,25+1,00)/2*9,00*2</t>
  </si>
  <si>
    <t xml:space="preserve">(2,00+1,05)*1,00</t>
  </si>
  <si>
    <t xml:space="preserve">24</t>
  </si>
  <si>
    <t xml:space="preserve">279362021</t>
  </si>
  <si>
    <t xml:space="preserve">Výztuž základových zdí nosných svařovanými sítěmi Kari</t>
  </si>
  <si>
    <t xml:space="preserve">158319469</t>
  </si>
  <si>
    <t xml:space="preserve">(0,25+1,00)/2*9,00*2*14*0,89*1,15/1000</t>
  </si>
  <si>
    <t xml:space="preserve">(2,00+1,05)*1,00*14*0,89*1,15/1000</t>
  </si>
  <si>
    <t xml:space="preserve">rampa - předpoklad vodorovně 2x d12 v každé spáře + svisle 2x d12 v každé tvárnici </t>
  </si>
  <si>
    <t xml:space="preserve">0,50*1,20*2*7*0,89*1,15/1000</t>
  </si>
  <si>
    <t xml:space="preserve">(0,50+1,50)/2*1,77*2*7*0,89*1,15/1000</t>
  </si>
  <si>
    <t xml:space="preserve">1,50*1,785*2*7*0,89*1,15/1000</t>
  </si>
  <si>
    <t xml:space="preserve">-1,00*0,50*7*0,89*1,15/1000</t>
  </si>
  <si>
    <t xml:space="preserve">podezdívka zádveří - předpoklad vodorovně 1x d12 v každé spáře + svisle 1x d12 v každé tvárnici </t>
  </si>
  <si>
    <t xml:space="preserve">Součet - předpoklad </t>
  </si>
  <si>
    <t xml:space="preserve">25</t>
  </si>
  <si>
    <t xml:space="preserve">311235431</t>
  </si>
  <si>
    <t xml:space="preserve">Zdivo jednovrstvé z cihel broušených do P10 na zdicí pěnu tl 240 mm</t>
  </si>
  <si>
    <t xml:space="preserve">124393039</t>
  </si>
  <si>
    <t xml:space="preserve">1,20*(3,00+0,10-0,50)*2</t>
  </si>
  <si>
    <t xml:space="preserve">1,77*(3,00+0,10-0,50+2,60+0,10-0,50)/2*2</t>
  </si>
  <si>
    <t xml:space="preserve">1,785*(2,60+0,10-0,50)*2</t>
  </si>
  <si>
    <t xml:space="preserve">-1,30*1,50*2</t>
  </si>
  <si>
    <t xml:space="preserve">-0,90*1,30</t>
  </si>
  <si>
    <t xml:space="preserve">-1,00*2,10</t>
  </si>
  <si>
    <t xml:space="preserve">3,20*(3,489-2,307)/2</t>
  </si>
  <si>
    <t xml:space="preserve">26</t>
  </si>
  <si>
    <t xml:space="preserve">317168012</t>
  </si>
  <si>
    <t xml:space="preserve">Překlad keramický plochý š 115 mm dl 1250 mm</t>
  </si>
  <si>
    <t xml:space="preserve">kus</t>
  </si>
  <si>
    <t xml:space="preserve">1502083864</t>
  </si>
  <si>
    <t xml:space="preserve">27</t>
  </si>
  <si>
    <t xml:space="preserve">317231111</t>
  </si>
  <si>
    <t xml:space="preserve">Římsy z cihel naplocho do MC vyložených do 400 mm</t>
  </si>
  <si>
    <t xml:space="preserve">m</t>
  </si>
  <si>
    <t xml:space="preserve">-1482617726</t>
  </si>
  <si>
    <t xml:space="preserve">3,20+(0,15+0,275+1,73+1,38+1,425)*2</t>
  </si>
  <si>
    <t xml:space="preserve">2,30*2</t>
  </si>
  <si>
    <t xml:space="preserve">28</t>
  </si>
  <si>
    <t xml:space="preserve">317323411</t>
  </si>
  <si>
    <t xml:space="preserve">Klenbové pásy ze ŽB tř. C 25/30</t>
  </si>
  <si>
    <t xml:space="preserve">-1221455543</t>
  </si>
  <si>
    <t xml:space="preserve">0,37*3,14*0,85</t>
  </si>
  <si>
    <t xml:space="preserve">-0,37*3,14*1,20*0,65/2</t>
  </si>
  <si>
    <t xml:space="preserve">čelní klenba</t>
  </si>
  <si>
    <t xml:space="preserve">0,22*0,65*1,92*2</t>
  </si>
  <si>
    <t xml:space="preserve">-0,22*3,14*0,65*0,40/2*2</t>
  </si>
  <si>
    <t xml:space="preserve">boční klenby</t>
  </si>
  <si>
    <t xml:space="preserve">29</t>
  </si>
  <si>
    <t xml:space="preserve">317351101</t>
  </si>
  <si>
    <t xml:space="preserve">Zřízení bednění v do 4 m klenbových pásů válcových</t>
  </si>
  <si>
    <t xml:space="preserve">374257717</t>
  </si>
  <si>
    <t xml:space="preserve">3,14*0,85*2</t>
  </si>
  <si>
    <t xml:space="preserve">0,37*5,96/2</t>
  </si>
  <si>
    <t xml:space="preserve">0,65*1,92*4</t>
  </si>
  <si>
    <t xml:space="preserve">0,22*3,39/2*2</t>
  </si>
  <si>
    <t xml:space="preserve">30</t>
  </si>
  <si>
    <t xml:space="preserve">317351102</t>
  </si>
  <si>
    <t xml:space="preserve">Odstranění bednění v do 4 m klenbových pásů válcových</t>
  </si>
  <si>
    <t xml:space="preserve">-668691052</t>
  </si>
  <si>
    <t xml:space="preserve">31</t>
  </si>
  <si>
    <t xml:space="preserve">317361821</t>
  </si>
  <si>
    <t xml:space="preserve">Výztuž překladů a říms z betonářské oceli 10 505</t>
  </si>
  <si>
    <t xml:space="preserve">-2025813793</t>
  </si>
  <si>
    <t xml:space="preserve">3,183*2*0,89*1,15/1000</t>
  </si>
  <si>
    <t xml:space="preserve">5,160*2*0,89*1,15/1000</t>
  </si>
  <si>
    <t xml:space="preserve">1,179*4*0,89*1,15/1000</t>
  </si>
  <si>
    <t xml:space="preserve">1,562*4*0,89*1,15/1000</t>
  </si>
  <si>
    <t xml:space="preserve">6,160*4*0,89*1,15/1000</t>
  </si>
  <si>
    <t xml:space="preserve">klenba čelní d12</t>
  </si>
  <si>
    <t xml:space="preserve">1,208*28*0,222*1,15/1000</t>
  </si>
  <si>
    <t xml:space="preserve">1,448*10*0,222*1,15/1000</t>
  </si>
  <si>
    <t xml:space="preserve">klenba čelní d6</t>
  </si>
  <si>
    <t xml:space="preserve">2,450*4*0,89*1,15/1000</t>
  </si>
  <si>
    <t xml:space="preserve">2,830*6*0,89*1,15/1000</t>
  </si>
  <si>
    <t xml:space="preserve">2,040*4*0,89*1,15/1000</t>
  </si>
  <si>
    <t xml:space="preserve">klenba boční d12</t>
  </si>
  <si>
    <t xml:space="preserve">0,928*26*0,222*1,15/1000</t>
  </si>
  <si>
    <t xml:space="preserve">klenba boční d6</t>
  </si>
  <si>
    <t xml:space="preserve">32</t>
  </si>
  <si>
    <t xml:space="preserve">317362021</t>
  </si>
  <si>
    <t xml:space="preserve">Výztuž překladů a říms svařovanými sítěmi Kari</t>
  </si>
  <si>
    <t xml:space="preserve">532112326</t>
  </si>
  <si>
    <t xml:space="preserve">0,34*3,30*26,64/6/1000*1,15</t>
  </si>
  <si>
    <t xml:space="preserve">0,19*1,725*26,64/6/1000*1,15</t>
  </si>
  <si>
    <t xml:space="preserve">33</t>
  </si>
  <si>
    <t xml:space="preserve">330311</t>
  </si>
  <si>
    <t xml:space="preserve">Dodávka a montáž pískovcového sloupu vč. podkladího pilíře</t>
  </si>
  <si>
    <t xml:space="preserve">-1049863781</t>
  </si>
  <si>
    <t xml:space="preserve">34</t>
  </si>
  <si>
    <t xml:space="preserve">411121254</t>
  </si>
  <si>
    <t xml:space="preserve">Montáž prefabrikovaných ŽB stropů ze stropních desek dl do 3300 mm</t>
  </si>
  <si>
    <t xml:space="preserve">-1596320254</t>
  </si>
  <si>
    <t xml:space="preserve">35</t>
  </si>
  <si>
    <t xml:space="preserve">59341125</t>
  </si>
  <si>
    <t xml:space="preserve">deska stropní plná PZD 2990x290x100mm</t>
  </si>
  <si>
    <t xml:space="preserve">-2126650832</t>
  </si>
  <si>
    <t xml:space="preserve">36</t>
  </si>
  <si>
    <t xml:space="preserve">411321515</t>
  </si>
  <si>
    <t xml:space="preserve">Stropy deskové ze ŽB tř. C 20/25</t>
  </si>
  <si>
    <t xml:space="preserve">783367619</t>
  </si>
  <si>
    <t xml:space="preserve">0,15*3,20*(0,15+0,275+1,73+1,38+1,425+0,05)</t>
  </si>
  <si>
    <t xml:space="preserve">-2,99*0,29*0,10*16</t>
  </si>
  <si>
    <t xml:space="preserve">37</t>
  </si>
  <si>
    <t xml:space="preserve">411351011</t>
  </si>
  <si>
    <t xml:space="preserve">Zřízení bednění stropů deskových tl do 25 cm bez podpěrné kce</t>
  </si>
  <si>
    <t xml:space="preserve">-595570629</t>
  </si>
  <si>
    <t xml:space="preserve">0,30*(3,20+(0,15+0,275+1,73+1,38+1,425)*2)</t>
  </si>
  <si>
    <t xml:space="preserve">38</t>
  </si>
  <si>
    <t xml:space="preserve">411351012</t>
  </si>
  <si>
    <t xml:space="preserve">Odstranění bednění stropů deskových tl do 25 cm bez podpěrné kce</t>
  </si>
  <si>
    <t xml:space="preserve">930024159</t>
  </si>
  <si>
    <t xml:space="preserve">39</t>
  </si>
  <si>
    <t xml:space="preserve">411362021</t>
  </si>
  <si>
    <t xml:space="preserve">Výztuž stropů svařovanými sítěmi Kari</t>
  </si>
  <si>
    <t xml:space="preserve">-1055175382</t>
  </si>
  <si>
    <t xml:space="preserve">3,20*(0,15+0,275+1,73+1,38+1,425+0,05)*26,64/1000/6*1,15</t>
  </si>
  <si>
    <t xml:space="preserve">Součet - předpoklad 6/100/100</t>
  </si>
  <si>
    <t xml:space="preserve">40</t>
  </si>
  <si>
    <t xml:space="preserve">417321515</t>
  </si>
  <si>
    <t xml:space="preserve">Ztužující pásy a věnce ze ŽB tř. C 25/30</t>
  </si>
  <si>
    <t xml:space="preserve">362876740</t>
  </si>
  <si>
    <t xml:space="preserve">0,25*0,22*(1,40+1,50+2,15-1,92)*2</t>
  </si>
  <si>
    <t xml:space="preserve">41</t>
  </si>
  <si>
    <t xml:space="preserve">417351115</t>
  </si>
  <si>
    <t xml:space="preserve">Zřízení bednění ztužujících věnců</t>
  </si>
  <si>
    <t xml:space="preserve">41363660</t>
  </si>
  <si>
    <t xml:space="preserve">0,35*(1,40+1,50+2,15-1,92)*4</t>
  </si>
  <si>
    <t xml:space="preserve">42</t>
  </si>
  <si>
    <t xml:space="preserve">417351116</t>
  </si>
  <si>
    <t xml:space="preserve">Odstranění bednění ztužujících věnců</t>
  </si>
  <si>
    <t xml:space="preserve">-750303109</t>
  </si>
  <si>
    <t xml:space="preserve">43</t>
  </si>
  <si>
    <t xml:space="preserve">417361821</t>
  </si>
  <si>
    <t xml:space="preserve">Výztuž ztužujících pásů a věnců betonářskou ocelí 10 505</t>
  </si>
  <si>
    <t xml:space="preserve">1143448550</t>
  </si>
  <si>
    <t xml:space="preserve">(1,40+1,50+2,15-1,92)*4*0,89/1000*1,15</t>
  </si>
  <si>
    <t xml:space="preserve">(1,40+1,50+2,15-1,92)*5*(0,22+0,25+0,22+0,25)*0,222/1000*1,15</t>
  </si>
  <si>
    <t xml:space="preserve">44</t>
  </si>
  <si>
    <t xml:space="preserve">434311114</t>
  </si>
  <si>
    <t xml:space="preserve">Schodišťové stupně dusané na terén z betonu tř. C 16/20 bez potěru</t>
  </si>
  <si>
    <t xml:space="preserve">-1295963279</t>
  </si>
  <si>
    <t xml:space="preserve">2,70*7</t>
  </si>
  <si>
    <t xml:space="preserve">45</t>
  </si>
  <si>
    <t xml:space="preserve">434351141</t>
  </si>
  <si>
    <t xml:space="preserve">Zřízení bednění stupňů přímočarých schodišť</t>
  </si>
  <si>
    <t xml:space="preserve">-343504499</t>
  </si>
  <si>
    <t xml:space="preserve">2,70*0,16*7</t>
  </si>
  <si>
    <t xml:space="preserve">46</t>
  </si>
  <si>
    <t xml:space="preserve">434351142</t>
  </si>
  <si>
    <t xml:space="preserve">Odstranění bednění stupňů přímočarých schodišť</t>
  </si>
  <si>
    <t xml:space="preserve">491539050</t>
  </si>
  <si>
    <t xml:space="preserve">47</t>
  </si>
  <si>
    <t xml:space="preserve">596841220</t>
  </si>
  <si>
    <t xml:space="preserve">Kladení betonové dlažby komunikací pro pěší do lože z cement malty vel do 0,25 m2 plochy do 50 m2</t>
  </si>
  <si>
    <t xml:space="preserve">365531962</t>
  </si>
  <si>
    <t xml:space="preserve">1,60*9,05</t>
  </si>
  <si>
    <t xml:space="preserve">1,50*(2,30+2,17)/2</t>
  </si>
  <si>
    <t xml:space="preserve">48</t>
  </si>
  <si>
    <t xml:space="preserve">59246012</t>
  </si>
  <si>
    <t xml:space="preserve">dlažba plošná betonová terasová vymývaná 40x60x4cm</t>
  </si>
  <si>
    <t xml:space="preserve">-615115339</t>
  </si>
  <si>
    <t xml:space="preserve">49</t>
  </si>
  <si>
    <t xml:space="preserve">611321141</t>
  </si>
  <si>
    <t xml:space="preserve">Vápenocementová omítka štuková dvouvrstvá vnitřních stropů rovných nanášená ručně</t>
  </si>
  <si>
    <t xml:space="preserve">-1469265220</t>
  </si>
  <si>
    <t xml:space="preserve">2,70*(1,75+1,50+1,40)</t>
  </si>
  <si>
    <t xml:space="preserve">50</t>
  </si>
  <si>
    <t xml:space="preserve">611321191</t>
  </si>
  <si>
    <t xml:space="preserve">Příplatek k vápenocementové omítce vnitřních stropů za každých dalších 5 mm tloušťky ručně</t>
  </si>
  <si>
    <t xml:space="preserve">1119889020</t>
  </si>
  <si>
    <t xml:space="preserve">12,555</t>
  </si>
  <si>
    <t xml:space="preserve">51</t>
  </si>
  <si>
    <t xml:space="preserve">612321141</t>
  </si>
  <si>
    <t xml:space="preserve">Vápenocementová omítka štuková dvouvrstvá vnitřních stěn nanášená ručně</t>
  </si>
  <si>
    <t xml:space="preserve">1546306745</t>
  </si>
  <si>
    <t xml:space="preserve">3,00*(1,20+2,70+1,20)</t>
  </si>
  <si>
    <t xml:space="preserve">(3,00+2,60)/2*1,77*2</t>
  </si>
  <si>
    <t xml:space="preserve">2,60*(1,785+2,70+1,785)</t>
  </si>
  <si>
    <t xml:space="preserve">-2,20*2,75</t>
  </si>
  <si>
    <t xml:space="preserve">-1,30*(1,50-0,40)*2-(3,14*0,40*0,65)/2*2</t>
  </si>
  <si>
    <t xml:space="preserve">0,10*(1,10+3,39/2+1,10)</t>
  </si>
  <si>
    <t xml:space="preserve">-1,00*2,05</t>
  </si>
  <si>
    <t xml:space="preserve">0,10*(2,05+1,00+2,05)</t>
  </si>
  <si>
    <t xml:space="preserve">0,10*(1,30+0,90+1,30)</t>
  </si>
  <si>
    <t xml:space="preserve">-2,42*2,05</t>
  </si>
  <si>
    <t xml:space="preserve">52</t>
  </si>
  <si>
    <t xml:space="preserve">612321191</t>
  </si>
  <si>
    <t xml:space="preserve">Příplatek k vápenocementové omítce vnitřních stěn za každých dalších 5 mm tloušťky ručně</t>
  </si>
  <si>
    <t xml:space="preserve">1793051426</t>
  </si>
  <si>
    <t xml:space="preserve">24,857</t>
  </si>
  <si>
    <t xml:space="preserve">53</t>
  </si>
  <si>
    <t xml:space="preserve">619991011</t>
  </si>
  <si>
    <t xml:space="preserve">Obalení konstrukcí a prvků fólií přilepenou lepící páskou</t>
  </si>
  <si>
    <t xml:space="preserve">1546173236</t>
  </si>
  <si>
    <t xml:space="preserve">2,20*2,75</t>
  </si>
  <si>
    <t xml:space="preserve">1,30*(1,50-0,40)*2+(3,14*0,40*0,65)/2*2</t>
  </si>
  <si>
    <t xml:space="preserve">1,00*2,05</t>
  </si>
  <si>
    <t xml:space="preserve">0,90*1,30</t>
  </si>
  <si>
    <t xml:space="preserve">2,42*2,05</t>
  </si>
  <si>
    <t xml:space="preserve">54</t>
  </si>
  <si>
    <t xml:space="preserve">622131121</t>
  </si>
  <si>
    <t xml:space="preserve">Penetrační disperzní nátěr vnějších stěn nanášený ručně</t>
  </si>
  <si>
    <t xml:space="preserve">325015117</t>
  </si>
  <si>
    <t xml:space="preserve">55</t>
  </si>
  <si>
    <t xml:space="preserve">622142001</t>
  </si>
  <si>
    <t xml:space="preserve">Potažení vnějších stěn sklovláknitým pletivem vtlačeným do tenkovrstvé hmoty</t>
  </si>
  <si>
    <t xml:space="preserve">710167959</t>
  </si>
  <si>
    <t xml:space="preserve">56</t>
  </si>
  <si>
    <t xml:space="preserve">622143003</t>
  </si>
  <si>
    <t xml:space="preserve">Montáž omítkových plastových nebo pozinkovaných rohových profilů s tkaninou</t>
  </si>
  <si>
    <t xml:space="preserve">-953373113</t>
  </si>
  <si>
    <t xml:space="preserve">(3,00+0,10-0,50)*2</t>
  </si>
  <si>
    <t xml:space="preserve">2,20+2,75+2,20</t>
  </si>
  <si>
    <t xml:space="preserve">(1,50-0,40)*4+3,39/2*2</t>
  </si>
  <si>
    <t xml:space="preserve">2,05+1,00+2,05</t>
  </si>
  <si>
    <t xml:space="preserve">1,30+0,90+1,30</t>
  </si>
  <si>
    <t xml:space="preserve">2,05+2,42+2,05</t>
  </si>
  <si>
    <t xml:space="preserve">2,70+(1,75+1,50+1,40)*4</t>
  </si>
  <si>
    <t xml:space="preserve">2,50*4</t>
  </si>
  <si>
    <t xml:space="preserve">57</t>
  </si>
  <si>
    <t xml:space="preserve">59051486</t>
  </si>
  <si>
    <t xml:space="preserve">lišta rohová PVC 10/15cm s tkaninou</t>
  </si>
  <si>
    <t xml:space="preserve">49531134</t>
  </si>
  <si>
    <t xml:space="preserve">58</t>
  </si>
  <si>
    <t xml:space="preserve">622143004</t>
  </si>
  <si>
    <t xml:space="preserve">Montáž omítkových samolepících začišťovacích profilů pro spojení s okenním rámem</t>
  </si>
  <si>
    <t xml:space="preserve">188499835</t>
  </si>
  <si>
    <t xml:space="preserve">59</t>
  </si>
  <si>
    <t xml:space="preserve">59051476</t>
  </si>
  <si>
    <t xml:space="preserve">profil okenní začišťovací se sklovláknitou armovací tkaninou 9 mm/2,4 m</t>
  </si>
  <si>
    <t xml:space="preserve">849986675</t>
  </si>
  <si>
    <t xml:space="preserve">60</t>
  </si>
  <si>
    <t xml:space="preserve">622325319</t>
  </si>
  <si>
    <t xml:space="preserve">Vnější vápenocementové štukové omítky složitosti 2 v rozsahu do 100%</t>
  </si>
  <si>
    <t xml:space="preserve">-384491259</t>
  </si>
  <si>
    <t xml:space="preserve">0,150*(1,10+3,39/2+1,10)</t>
  </si>
  <si>
    <t xml:space="preserve">0,15*(2,05+1,00+2,05)</t>
  </si>
  <si>
    <t xml:space="preserve">0,15*(1,30+0,90+1,30)</t>
  </si>
  <si>
    <t xml:space="preserve">61</t>
  </si>
  <si>
    <t xml:space="preserve">629135101</t>
  </si>
  <si>
    <t xml:space="preserve">Vyrovnávací vrstva pod klempířské prvky z MC š do 150 mm</t>
  </si>
  <si>
    <t xml:space="preserve">-82176425</t>
  </si>
  <si>
    <t xml:space="preserve">1,30*2</t>
  </si>
  <si>
    <t xml:space="preserve">0,90</t>
  </si>
  <si>
    <t xml:space="preserve">62</t>
  </si>
  <si>
    <t xml:space="preserve">629135102</t>
  </si>
  <si>
    <t xml:space="preserve">Vyrovnávací vrstva pod klempířské prvky z MC š do 300 mm</t>
  </si>
  <si>
    <t xml:space="preserve">-1871509398</t>
  </si>
  <si>
    <t xml:space="preserve">63</t>
  </si>
  <si>
    <t xml:space="preserve">631311124</t>
  </si>
  <si>
    <t xml:space="preserve">Mazanina tl do 120 mm z betonu prostého bez zvýšených nároků na prostředí tř. C 16/20</t>
  </si>
  <si>
    <t xml:space="preserve">-1387344293</t>
  </si>
  <si>
    <t xml:space="preserve">2,70*1,20*0,10</t>
  </si>
  <si>
    <t xml:space="preserve">2,70*1,785*0,10</t>
  </si>
  <si>
    <t xml:space="preserve">64</t>
  </si>
  <si>
    <t xml:space="preserve">631319012</t>
  </si>
  <si>
    <t xml:space="preserve">Příplatek k mazanině tl do 120 mm za přehlazení povrchu</t>
  </si>
  <si>
    <t xml:space="preserve">1582528137</t>
  </si>
  <si>
    <t xml:space="preserve">65</t>
  </si>
  <si>
    <t xml:space="preserve">631319173</t>
  </si>
  <si>
    <t xml:space="preserve">Příplatek k mazanině tl do 120 mm za stržení povrchu spodní vrstvy před vložením výztuže</t>
  </si>
  <si>
    <t xml:space="preserve">-1644783463</t>
  </si>
  <si>
    <t xml:space="preserve">66</t>
  </si>
  <si>
    <t xml:space="preserve">631362021</t>
  </si>
  <si>
    <t xml:space="preserve">Výztuž mazanin svařovanými sítěmi Kari</t>
  </si>
  <si>
    <t xml:space="preserve">-1194087711</t>
  </si>
  <si>
    <t xml:space="preserve">2,70*1,20*26,64/6/1000*1,15</t>
  </si>
  <si>
    <t xml:space="preserve">2,70*1,785*26,64/6/1000*1,15</t>
  </si>
  <si>
    <t xml:space="preserve">67</t>
  </si>
  <si>
    <t xml:space="preserve">911111111</t>
  </si>
  <si>
    <t xml:space="preserve">Montáž zábradlí ocelového zabetonovaného</t>
  </si>
  <si>
    <t xml:space="preserve">1908928784</t>
  </si>
  <si>
    <t xml:space="preserve">0,75+9,05</t>
  </si>
  <si>
    <t xml:space="preserve">9,05+1,55</t>
  </si>
  <si>
    <t xml:space="preserve">68</t>
  </si>
  <si>
    <t xml:space="preserve">91100</t>
  </si>
  <si>
    <t xml:space="preserve">Ocelové zábradlí, sloupek z L profilu 80mm, průběžné trubky d=60mm</t>
  </si>
  <si>
    <t xml:space="preserve">2041118488</t>
  </si>
  <si>
    <t xml:space="preserve">69</t>
  </si>
  <si>
    <t xml:space="preserve">949101111</t>
  </si>
  <si>
    <t xml:space="preserve">Lešení pomocné pro objekty pozemních staveb s lešeňovou podlahou v do 1,9 m zatížení do 150 kg/m2</t>
  </si>
  <si>
    <t xml:space="preserve">1920502490</t>
  </si>
  <si>
    <t xml:space="preserve">70</t>
  </si>
  <si>
    <t xml:space="preserve">952901111</t>
  </si>
  <si>
    <t xml:space="preserve">Vyčištění budov bytové a občanské výstavby při výšce podlaží do 4 m</t>
  </si>
  <si>
    <t xml:space="preserve">-1147628470</t>
  </si>
  <si>
    <t xml:space="preserve">12,9</t>
  </si>
  <si>
    <t xml:space="preserve">m101</t>
  </si>
  <si>
    <t xml:space="preserve">71</t>
  </si>
  <si>
    <t xml:space="preserve">981011313</t>
  </si>
  <si>
    <t xml:space="preserve">Demolice budov zděných na MVC podíl konstrukcí do 20 % postupným rozebíráním</t>
  </si>
  <si>
    <t xml:space="preserve">-5273676</t>
  </si>
  <si>
    <t xml:space="preserve">2,50*3,90*3,00</t>
  </si>
  <si>
    <t xml:space="preserve">3,60*0,20*1,30</t>
  </si>
  <si>
    <t xml:space="preserve">3,60*3,00*0,50</t>
  </si>
  <si>
    <t xml:space="preserve">Součet - stávající zádveří + schodiště + podezdívka</t>
  </si>
  <si>
    <t xml:space="preserve">72</t>
  </si>
  <si>
    <t xml:space="preserve">997013111</t>
  </si>
  <si>
    <t xml:space="preserve">Vnitrostaveništní doprava suti a vybouraných hmot pro budovy v do 6 m s použitím mechanizace</t>
  </si>
  <si>
    <t xml:space="preserve">-1549992056</t>
  </si>
  <si>
    <t xml:space="preserve">73</t>
  </si>
  <si>
    <t xml:space="preserve">997013501</t>
  </si>
  <si>
    <t xml:space="preserve">Odvoz suti a vybouraných hmot na skládku nebo meziskládku do 1 km se složením</t>
  </si>
  <si>
    <t xml:space="preserve">-657958673</t>
  </si>
  <si>
    <t xml:space="preserve">74</t>
  </si>
  <si>
    <t xml:space="preserve">997013509</t>
  </si>
  <si>
    <t xml:space="preserve">Příplatek k odvozu suti a vybouraných hmot na skládku ZKD 1 km přes 1 km</t>
  </si>
  <si>
    <t xml:space="preserve">879551816</t>
  </si>
  <si>
    <t xml:space="preserve">75</t>
  </si>
  <si>
    <t xml:space="preserve">997013803</t>
  </si>
  <si>
    <t xml:space="preserve">Poplatek za uložení na skládce (skládkovné) stavebního odpadu cihelného kód odpadu 170 102</t>
  </si>
  <si>
    <t xml:space="preserve">-2120796979</t>
  </si>
  <si>
    <t xml:space="preserve">76</t>
  </si>
  <si>
    <t xml:space="preserve">998011001</t>
  </si>
  <si>
    <t xml:space="preserve">Přesun hmot pro budovy zděné v do 6 m</t>
  </si>
  <si>
    <t xml:space="preserve">891688012</t>
  </si>
  <si>
    <t xml:space="preserve">77</t>
  </si>
  <si>
    <t xml:space="preserve">711111001</t>
  </si>
  <si>
    <t xml:space="preserve">Provedení izolace proti zemní vlhkosti vodorovné za studena nátěrem penetračním</t>
  </si>
  <si>
    <t xml:space="preserve">-1343546717</t>
  </si>
  <si>
    <t xml:space="preserve">3,20*(0,60+1,20+2,30+1,20)</t>
  </si>
  <si>
    <t xml:space="preserve">78</t>
  </si>
  <si>
    <t xml:space="preserve">11163150</t>
  </si>
  <si>
    <t xml:space="preserve">lak asfaltový penetrační</t>
  </si>
  <si>
    <t xml:space="preserve">1097807384</t>
  </si>
  <si>
    <t xml:space="preserve">79</t>
  </si>
  <si>
    <t xml:space="preserve">711112001</t>
  </si>
  <si>
    <t xml:space="preserve">Provedení izolace proti zemní vlhkosti svislé za studena nátěrem penetračním</t>
  </si>
  <si>
    <t xml:space="preserve">2033692406</t>
  </si>
  <si>
    <t xml:space="preserve">0,50*(0,60+1,20+2,30+1,20)*2</t>
  </si>
  <si>
    <t xml:space="preserve">0,30*3,20</t>
  </si>
  <si>
    <t xml:space="preserve">80</t>
  </si>
  <si>
    <t xml:space="preserve">1207829910</t>
  </si>
  <si>
    <t xml:space="preserve">81</t>
  </si>
  <si>
    <t xml:space="preserve">711141559</t>
  </si>
  <si>
    <t xml:space="preserve">Provedení izolace proti zemní vlhkosti pásy přitavením vodorovné NAIP</t>
  </si>
  <si>
    <t xml:space="preserve">-266981946</t>
  </si>
  <si>
    <t xml:space="preserve">82</t>
  </si>
  <si>
    <t xml:space="preserve">62836110</t>
  </si>
  <si>
    <t xml:space="preserve">pás těžký asfaltovaný s Al folií nosnou vložkou</t>
  </si>
  <si>
    <t xml:space="preserve">1648442815</t>
  </si>
  <si>
    <t xml:space="preserve">83</t>
  </si>
  <si>
    <t xml:space="preserve">711142559</t>
  </si>
  <si>
    <t xml:space="preserve">Provedení izolace proti zemní vlhkosti pásy přitavením svislé NAIP</t>
  </si>
  <si>
    <t xml:space="preserve">-194185458</t>
  </si>
  <si>
    <t xml:space="preserve">84</t>
  </si>
  <si>
    <t xml:space="preserve">1822129824</t>
  </si>
  <si>
    <t xml:space="preserve">85</t>
  </si>
  <si>
    <t xml:space="preserve">711745567</t>
  </si>
  <si>
    <t xml:space="preserve">Izolace proti vodě provedení spojů přitavením pásu NAIP 500 mm</t>
  </si>
  <si>
    <t xml:space="preserve">1001169061</t>
  </si>
  <si>
    <t xml:space="preserve">3,20</t>
  </si>
  <si>
    <t xml:space="preserve">propojení stávající a nové izolace </t>
  </si>
  <si>
    <t xml:space="preserve">86</t>
  </si>
  <si>
    <t xml:space="preserve">-689488484</t>
  </si>
  <si>
    <t xml:space="preserve">87</t>
  </si>
  <si>
    <t xml:space="preserve">998711201</t>
  </si>
  <si>
    <t xml:space="preserve">Přesun hmot procentní pro izolace proti vodě, vlhkosti a plynům v objektech v do 6 m</t>
  </si>
  <si>
    <t xml:space="preserve">%</t>
  </si>
  <si>
    <t xml:space="preserve">-1491425528</t>
  </si>
  <si>
    <t xml:space="preserve">88</t>
  </si>
  <si>
    <t xml:space="preserve">713131141</t>
  </si>
  <si>
    <t xml:space="preserve">Montáž izolace tepelné stěn a základů lepením celoplošně rohoží, pásů, dílců, desek</t>
  </si>
  <si>
    <t xml:space="preserve">-1638635702</t>
  </si>
  <si>
    <t xml:space="preserve">0,25*(1,40+1,50+2,15-1,92)*2</t>
  </si>
  <si>
    <t xml:space="preserve">věnec</t>
  </si>
  <si>
    <t xml:space="preserve">3,14*0,85</t>
  </si>
  <si>
    <t xml:space="preserve">-3,14*1,20*0,65/2</t>
  </si>
  <si>
    <t xml:space="preserve">0,65*1,92*2</t>
  </si>
  <si>
    <t xml:space="preserve">-3,14*0,65*0,40/2*2</t>
  </si>
  <si>
    <t xml:space="preserve">89</t>
  </si>
  <si>
    <t xml:space="preserve">28375943</t>
  </si>
  <si>
    <t xml:space="preserve">deska EPS 100 fasádní λ=0,037 tl 30mm</t>
  </si>
  <si>
    <t xml:space="preserve">-685595287</t>
  </si>
  <si>
    <t xml:space="preserve">90</t>
  </si>
  <si>
    <t xml:space="preserve">998713201</t>
  </si>
  <si>
    <t xml:space="preserve">Přesun hmot procentní pro izolace tepelné v objektech v do 6 m</t>
  </si>
  <si>
    <t xml:space="preserve">-1379886563</t>
  </si>
  <si>
    <t xml:space="preserve">91</t>
  </si>
  <si>
    <t xml:space="preserve">762082220</t>
  </si>
  <si>
    <t xml:space="preserve">Provedení tesařského profilování zhlaví trámu jednoduchým seříznutím dvěma řezy plochy do 160 cm2</t>
  </si>
  <si>
    <t xml:space="preserve">-1983997422</t>
  </si>
  <si>
    <t xml:space="preserve">92</t>
  </si>
  <si>
    <t xml:space="preserve">762083111</t>
  </si>
  <si>
    <t xml:space="preserve">Impregnace řeziva proti dřevokaznému hmyzu a houbám máčením třída ohrožení 1 a 2</t>
  </si>
  <si>
    <t xml:space="preserve">1891514060</t>
  </si>
  <si>
    <t xml:space="preserve">1,146</t>
  </si>
  <si>
    <t xml:space="preserve">93</t>
  </si>
  <si>
    <t xml:space="preserve">762085103</t>
  </si>
  <si>
    <t xml:space="preserve">Montáž kotevních želez, příložek, patek nebo táhel</t>
  </si>
  <si>
    <t xml:space="preserve">-1873627349</t>
  </si>
  <si>
    <t xml:space="preserve">94</t>
  </si>
  <si>
    <t xml:space="preserve">548790</t>
  </si>
  <si>
    <t xml:space="preserve">profil kotevní dl 350mm</t>
  </si>
  <si>
    <t xml:space="preserve">-1732132849</t>
  </si>
  <si>
    <t xml:space="preserve">95</t>
  </si>
  <si>
    <t xml:space="preserve">762332132</t>
  </si>
  <si>
    <t xml:space="preserve">Montáž vázaných kcí krovů pravidelných z hraněného řeziva průřezové plochy do 224 cm2</t>
  </si>
  <si>
    <t xml:space="preserve">1288969261</t>
  </si>
  <si>
    <t xml:space="preserve">5,00*7</t>
  </si>
  <si>
    <t xml:space="preserve">krokve</t>
  </si>
  <si>
    <t xml:space="preserve">4,00*7</t>
  </si>
  <si>
    <t xml:space="preserve">kleštiny</t>
  </si>
  <si>
    <t xml:space="preserve">6,00*2</t>
  </si>
  <si>
    <t xml:space="preserve">pozednice</t>
  </si>
  <si>
    <t xml:space="preserve">96</t>
  </si>
  <si>
    <t xml:space="preserve">60511166</t>
  </si>
  <si>
    <t xml:space="preserve">řezivo jehličnaté hranol dl 4 - 6 m jakost I.</t>
  </si>
  <si>
    <t xml:space="preserve">1958068769</t>
  </si>
  <si>
    <t xml:space="preserve">5,00*7*0,08*0,16*1,10</t>
  </si>
  <si>
    <t xml:space="preserve">4,00*7*0,08*0,16*1,10</t>
  </si>
  <si>
    <t xml:space="preserve">6,00*2*0,14*0,14*1,10</t>
  </si>
  <si>
    <t xml:space="preserve">97</t>
  </si>
  <si>
    <t xml:space="preserve">762342214</t>
  </si>
  <si>
    <t xml:space="preserve">Montáž laťování na střechách jednoduchých sklonu do 60° osové vzdálenosti do 360 mm</t>
  </si>
  <si>
    <t xml:space="preserve">940882840</t>
  </si>
  <si>
    <t xml:space="preserve">(2,325+2,325)*5,00</t>
  </si>
  <si>
    <t xml:space="preserve">98</t>
  </si>
  <si>
    <t xml:space="preserve">60514114</t>
  </si>
  <si>
    <t xml:space="preserve">řezivo jehličnaté latě střešní impregnované dl 4 m</t>
  </si>
  <si>
    <t xml:space="preserve">-1846809897</t>
  </si>
  <si>
    <t xml:space="preserve">(23,25*3,33)*0,06*0,04*1,10</t>
  </si>
  <si>
    <t xml:space="preserve">99</t>
  </si>
  <si>
    <t xml:space="preserve">762342441</t>
  </si>
  <si>
    <t xml:space="preserve">Montáž lišt trojúhelníkových nebo kontralatí na střechách sklonu do 60°</t>
  </si>
  <si>
    <t xml:space="preserve">-696164330</t>
  </si>
  <si>
    <t xml:space="preserve">100</t>
  </si>
  <si>
    <t xml:space="preserve">389360078</t>
  </si>
  <si>
    <t xml:space="preserve">35,000*0,04*0,06*1,10</t>
  </si>
  <si>
    <t xml:space="preserve">101</t>
  </si>
  <si>
    <t xml:space="preserve">762395000</t>
  </si>
  <si>
    <t xml:space="preserve">Spojovací prostředky pro montáž krovu, bednění, laťování, světlíky, klíny</t>
  </si>
  <si>
    <t xml:space="preserve">2041795963</t>
  </si>
  <si>
    <t xml:space="preserve">102</t>
  </si>
  <si>
    <t xml:space="preserve">998762201</t>
  </si>
  <si>
    <t xml:space="preserve">Přesun hmot procentní pro kce tesařské v objektech v do 6 m</t>
  </si>
  <si>
    <t xml:space="preserve">130378580</t>
  </si>
  <si>
    <t xml:space="preserve">103</t>
  </si>
  <si>
    <t xml:space="preserve">763131751</t>
  </si>
  <si>
    <t xml:space="preserve">Montáž parotěsné zábrany</t>
  </si>
  <si>
    <t xml:space="preserve">-678022440</t>
  </si>
  <si>
    <t xml:space="preserve">2,70*(1,80+1,50+1,45)</t>
  </si>
  <si>
    <t xml:space="preserve">104</t>
  </si>
  <si>
    <t xml:space="preserve">28329233</t>
  </si>
  <si>
    <t xml:space="preserve">parozábrana univerzální s proměnlivou difúzní tloušťkou a UV stabilizací</t>
  </si>
  <si>
    <t xml:space="preserve">1286321025</t>
  </si>
  <si>
    <t xml:space="preserve">105</t>
  </si>
  <si>
    <t xml:space="preserve">63150810</t>
  </si>
  <si>
    <t xml:space="preserve">páska lepící vysoce pružná univerzální pro detaily styku parozábrany š 6 cm</t>
  </si>
  <si>
    <t xml:space="preserve">58589270</t>
  </si>
  <si>
    <t xml:space="preserve">(2,70+1,80+1,50+1,45)*2</t>
  </si>
  <si>
    <t xml:space="preserve">106</t>
  </si>
  <si>
    <t xml:space="preserve">763131752</t>
  </si>
  <si>
    <t xml:space="preserve">Montáž jedné vrstvy tepelné izolace</t>
  </si>
  <si>
    <t xml:space="preserve">2084566408</t>
  </si>
  <si>
    <t xml:space="preserve">107</t>
  </si>
  <si>
    <t xml:space="preserve">63150794</t>
  </si>
  <si>
    <t xml:space="preserve">plsť skelná pro izolaci mezi krokve λ=0,036  tl 100mm</t>
  </si>
  <si>
    <t xml:space="preserve">-1532779239</t>
  </si>
  <si>
    <t xml:space="preserve">108</t>
  </si>
  <si>
    <t xml:space="preserve">998763200</t>
  </si>
  <si>
    <t xml:space="preserve">Přesun hmot procentní pro dřevostavby v objektech v do 6 m</t>
  </si>
  <si>
    <t xml:space="preserve">-71100896</t>
  </si>
  <si>
    <t xml:space="preserve">109</t>
  </si>
  <si>
    <t xml:space="preserve">764021403</t>
  </si>
  <si>
    <t xml:space="preserve">Podkladní plech z Al plechu rš 250 mm</t>
  </si>
  <si>
    <t xml:space="preserve">928488019</t>
  </si>
  <si>
    <t xml:space="preserve">(1,80+1,50+1,45)*2</t>
  </si>
  <si>
    <t xml:space="preserve">110</t>
  </si>
  <si>
    <t xml:space="preserve">764121443</t>
  </si>
  <si>
    <t xml:space="preserve">Krytina střechy rovné ze šablon z Al plechu do 4 ks/m2 sklonu do 60°</t>
  </si>
  <si>
    <t xml:space="preserve">1242254957</t>
  </si>
  <si>
    <t xml:space="preserve">111</t>
  </si>
  <si>
    <t xml:space="preserve">764221405</t>
  </si>
  <si>
    <t xml:space="preserve">Oplechování větraného hřebene s větrací mřížkou z Al plechu rš 400 mm</t>
  </si>
  <si>
    <t xml:space="preserve">-1388149177</t>
  </si>
  <si>
    <t xml:space="preserve">(1,80+1,50+1,45)</t>
  </si>
  <si>
    <t xml:space="preserve">112</t>
  </si>
  <si>
    <t xml:space="preserve">764221445</t>
  </si>
  <si>
    <t xml:space="preserve">Oplechování nevětraného nároží s nárožním plechem z Al plechu rš 400 mm</t>
  </si>
  <si>
    <t xml:space="preserve">-1723676586</t>
  </si>
  <si>
    <t xml:space="preserve">(2,325+2,325)</t>
  </si>
  <si>
    <t xml:space="preserve">113</t>
  </si>
  <si>
    <t xml:space="preserve">764221466</t>
  </si>
  <si>
    <t xml:space="preserve">Oplechování úžlabí z Al plechu rš 500 mm</t>
  </si>
  <si>
    <t xml:space="preserve">2037335273</t>
  </si>
  <si>
    <t xml:space="preserve">114</t>
  </si>
  <si>
    <t xml:space="preserve">764222403</t>
  </si>
  <si>
    <t xml:space="preserve">Oplechování štítu závětrnou lištou z Al plechu rš 250 mm</t>
  </si>
  <si>
    <t xml:space="preserve">-1534412339</t>
  </si>
  <si>
    <t xml:space="preserve">115</t>
  </si>
  <si>
    <t xml:space="preserve">764226444</t>
  </si>
  <si>
    <t xml:space="preserve">Oplechování parapetů rovných celoplošně lepené z Al plechu rš 330 mm</t>
  </si>
  <si>
    <t xml:space="preserve">-1978709177</t>
  </si>
  <si>
    <t xml:space="preserve">116</t>
  </si>
  <si>
    <t xml:space="preserve">764321404</t>
  </si>
  <si>
    <t xml:space="preserve">Lemování rovných zdí střech s krytinou z Al plechu rš 330 mm</t>
  </si>
  <si>
    <t xml:space="preserve">889592205</t>
  </si>
  <si>
    <t xml:space="preserve">117</t>
  </si>
  <si>
    <t xml:space="preserve">764521403</t>
  </si>
  <si>
    <t xml:space="preserve">Žlab podokapní půlkruhový z Al plechu rš 250 mm</t>
  </si>
  <si>
    <t xml:space="preserve">1178402049</t>
  </si>
  <si>
    <t xml:space="preserve">118</t>
  </si>
  <si>
    <t xml:space="preserve">764521423</t>
  </si>
  <si>
    <t xml:space="preserve">Roh nebo kout půlkruhového podokapního žlabu z Al plechu rš 250 mm</t>
  </si>
  <si>
    <t xml:space="preserve">-1592278121</t>
  </si>
  <si>
    <t xml:space="preserve">119</t>
  </si>
  <si>
    <t xml:space="preserve">764521443</t>
  </si>
  <si>
    <t xml:space="preserve">Kotlík oválný (trychtýřový) pro podokapní žlaby z Al plechu 250/80 mm</t>
  </si>
  <si>
    <t xml:space="preserve">-1629302069</t>
  </si>
  <si>
    <t xml:space="preserve">120</t>
  </si>
  <si>
    <t xml:space="preserve">764528421</t>
  </si>
  <si>
    <t xml:space="preserve">Svody kruhové včetně objímek, kolen, odskoků z Al plechu průměru 80 mm</t>
  </si>
  <si>
    <t xml:space="preserve">-302844332</t>
  </si>
  <si>
    <t xml:space="preserve">(2,30+1,10)*2</t>
  </si>
  <si>
    <t xml:space="preserve">121</t>
  </si>
  <si>
    <t xml:space="preserve">998764201</t>
  </si>
  <si>
    <t xml:space="preserve">Přesun hmot procentní pro konstrukce klempířské v objektech v do 6 m</t>
  </si>
  <si>
    <t xml:space="preserve">222905690</t>
  </si>
  <si>
    <t xml:space="preserve">122</t>
  </si>
  <si>
    <t xml:space="preserve">765121203</t>
  </si>
  <si>
    <t xml:space="preserve">Montáž krytiny okapní větrací mřížka univerzální</t>
  </si>
  <si>
    <t xml:space="preserve">142162346</t>
  </si>
  <si>
    <t xml:space="preserve">123</t>
  </si>
  <si>
    <t xml:space="preserve">59244119</t>
  </si>
  <si>
    <t xml:space="preserve">mřížka větrací univerzální</t>
  </si>
  <si>
    <t xml:space="preserve">-554596805</t>
  </si>
  <si>
    <t xml:space="preserve">124</t>
  </si>
  <si>
    <t xml:space="preserve">765191021</t>
  </si>
  <si>
    <t xml:space="preserve">Montáž pojistné hydroizolační fólie kladené ve sklonu přes 20° s lepenými spoji na krokve</t>
  </si>
  <si>
    <t xml:space="preserve">-419556302</t>
  </si>
  <si>
    <t xml:space="preserve">125</t>
  </si>
  <si>
    <t xml:space="preserve">28329295</t>
  </si>
  <si>
    <t xml:space="preserve">membrána podstřešní (reakce na oheň - třída E) 150 g/m2 s aplikovanou spojovací páskou</t>
  </si>
  <si>
    <t xml:space="preserve">-1422529620</t>
  </si>
  <si>
    <t xml:space="preserve">126</t>
  </si>
  <si>
    <t xml:space="preserve">765191031</t>
  </si>
  <si>
    <t xml:space="preserve">Montáž pojistné hydroizolační fólie lepení těsnících pásků pod kontralatě</t>
  </si>
  <si>
    <t xml:space="preserve">-1219325264</t>
  </si>
  <si>
    <t xml:space="preserve">127</t>
  </si>
  <si>
    <t xml:space="preserve">28329304</t>
  </si>
  <si>
    <t xml:space="preserve">páska těsnící jednostranně lepící parotěsných folií 3x30 mm</t>
  </si>
  <si>
    <t xml:space="preserve">1998773675</t>
  </si>
  <si>
    <t xml:space="preserve">128</t>
  </si>
  <si>
    <t xml:space="preserve">765191051</t>
  </si>
  <si>
    <t xml:space="preserve">Montáž pojistné hydroizolační fólie hřebene větrané střechy</t>
  </si>
  <si>
    <t xml:space="preserve">1489250086</t>
  </si>
  <si>
    <t xml:space="preserve">1,80+1,50+1,45</t>
  </si>
  <si>
    <t xml:space="preserve">129</t>
  </si>
  <si>
    <t xml:space="preserve">-978725875</t>
  </si>
  <si>
    <t xml:space="preserve">130</t>
  </si>
  <si>
    <t xml:space="preserve">998765201</t>
  </si>
  <si>
    <t xml:space="preserve">Přesun hmot procentní pro krytiny skládané v objektech v do 6 m</t>
  </si>
  <si>
    <t xml:space="preserve">97335517</t>
  </si>
  <si>
    <t xml:space="preserve">131</t>
  </si>
  <si>
    <t xml:space="preserve">766621011</t>
  </si>
  <si>
    <t xml:space="preserve">Montáž dřevěných oken plochy přes 1 m2 pevných výšky do 1,5 m s rámem do zdiva</t>
  </si>
  <si>
    <t xml:space="preserve">-1075609936</t>
  </si>
  <si>
    <t xml:space="preserve">132</t>
  </si>
  <si>
    <t xml:space="preserve">611oF</t>
  </si>
  <si>
    <t xml:space="preserve">Dřevěné jednokřídlé EURO okno 900/1300 - dle PD (výpis oken)</t>
  </si>
  <si>
    <t xml:space="preserve">1785795509</t>
  </si>
  <si>
    <t xml:space="preserve">133</t>
  </si>
  <si>
    <t xml:space="preserve">611oJ</t>
  </si>
  <si>
    <t xml:space="preserve">Dřevěné kazetové pevné EURO okno oblokové 1300/1100-1500-1100 - dle PD (výpis oken)</t>
  </si>
  <si>
    <t xml:space="preserve">-1485955924</t>
  </si>
  <si>
    <t xml:space="preserve">134</t>
  </si>
  <si>
    <t xml:space="preserve">766660411</t>
  </si>
  <si>
    <t xml:space="preserve">Montáž vchodových dveří 1křídlových bez nadsvětlíku do zdiva</t>
  </si>
  <si>
    <t xml:space="preserve">758320269</t>
  </si>
  <si>
    <t xml:space="preserve">135</t>
  </si>
  <si>
    <t xml:space="preserve">611D4</t>
  </si>
  <si>
    <t xml:space="preserve">Dveře dřevěné vchodové 1000/2050, včetně kování - dle PD (výpis dveří a vrat)</t>
  </si>
  <si>
    <t xml:space="preserve">256393333</t>
  </si>
  <si>
    <t xml:space="preserve">136</t>
  </si>
  <si>
    <t xml:space="preserve">766660481</t>
  </si>
  <si>
    <t xml:space="preserve">Montáž vchodových dveří 2křídlových s díly a nadsvětlíkem do zdiva</t>
  </si>
  <si>
    <t xml:space="preserve">-996526928</t>
  </si>
  <si>
    <t xml:space="preserve">137</t>
  </si>
  <si>
    <t xml:space="preserve">611D1</t>
  </si>
  <si>
    <t xml:space="preserve">dřevěná vstupní stěna 2700/2800 s posuvnými automatickými dveřmi, světlost 1290/2100, izolační sklo, radar, uzamykatelné - dle PD (výpis dveří a vrat)</t>
  </si>
  <si>
    <t xml:space="preserve">1216091885</t>
  </si>
  <si>
    <t xml:space="preserve">138</t>
  </si>
  <si>
    <t xml:space="preserve">766694111</t>
  </si>
  <si>
    <t xml:space="preserve">Montáž parapetních desek dřevěných nebo plastových šířky do 30 cm délky do 1,0 m</t>
  </si>
  <si>
    <t xml:space="preserve">1797408262</t>
  </si>
  <si>
    <t xml:space="preserve">139</t>
  </si>
  <si>
    <t xml:space="preserve">60794101</t>
  </si>
  <si>
    <t xml:space="preserve">deska parapetní dřevotřísková vnitřní 0,2 x 1 m</t>
  </si>
  <si>
    <t xml:space="preserve">1487743117</t>
  </si>
  <si>
    <t xml:space="preserve">140</t>
  </si>
  <si>
    <t xml:space="preserve">60794121</t>
  </si>
  <si>
    <t xml:space="preserve">koncovka PVC k parapetním dřevotřískovým deskám 600 mm</t>
  </si>
  <si>
    <t xml:space="preserve">-1353670425</t>
  </si>
  <si>
    <t xml:space="preserve">141</t>
  </si>
  <si>
    <t xml:space="preserve">766694112</t>
  </si>
  <si>
    <t xml:space="preserve">Montáž parapetních desek dřevěných nebo plastových šířky do 30 cm délky do 1,6 m</t>
  </si>
  <si>
    <t xml:space="preserve">322862656</t>
  </si>
  <si>
    <t xml:space="preserve">142</t>
  </si>
  <si>
    <t xml:space="preserve">-1268736859</t>
  </si>
  <si>
    <t xml:space="preserve">143</t>
  </si>
  <si>
    <t xml:space="preserve">25254587</t>
  </si>
  <si>
    <t xml:space="preserve">144</t>
  </si>
  <si>
    <t xml:space="preserve">998766201</t>
  </si>
  <si>
    <t xml:space="preserve">Přesun hmot procentní pro konstrukce truhlářské v objektech v do 6 m</t>
  </si>
  <si>
    <t xml:space="preserve">-2100909606</t>
  </si>
  <si>
    <t xml:space="preserve">145</t>
  </si>
  <si>
    <t xml:space="preserve">767531111</t>
  </si>
  <si>
    <t xml:space="preserve">Montáž vstupních kovových nebo plastových rohoží čistících zón</t>
  </si>
  <si>
    <t xml:space="preserve">-1412167517</t>
  </si>
  <si>
    <t xml:space="preserve">2,20*0,50</t>
  </si>
  <si>
    <t xml:space="preserve">146</t>
  </si>
  <si>
    <t xml:space="preserve">69752001</t>
  </si>
  <si>
    <t xml:space="preserve">rohož vstupní provedení hliník standard 27 mm</t>
  </si>
  <si>
    <t xml:space="preserve">-405643018</t>
  </si>
  <si>
    <t xml:space="preserve">147</t>
  </si>
  <si>
    <t xml:space="preserve">767531121</t>
  </si>
  <si>
    <t xml:space="preserve">Osazení zapuštěného rámu z L profilů k čistícím rohožím</t>
  </si>
  <si>
    <t xml:space="preserve">2125332491</t>
  </si>
  <si>
    <t xml:space="preserve">0,50+2,20+0,50</t>
  </si>
  <si>
    <t xml:space="preserve">148</t>
  </si>
  <si>
    <t xml:space="preserve">69752160</t>
  </si>
  <si>
    <t xml:space="preserve">rám pro zapuštění profil L-30/30 25/25 20/30 15/30-Al</t>
  </si>
  <si>
    <t xml:space="preserve">604166292</t>
  </si>
  <si>
    <t xml:space="preserve">149</t>
  </si>
  <si>
    <t xml:space="preserve">767531126</t>
  </si>
  <si>
    <t xml:space="preserve">Osazení náběhového rámu úzkého š 45 mm k čistícím rohožím</t>
  </si>
  <si>
    <t xml:space="preserve">489076675</t>
  </si>
  <si>
    <t xml:space="preserve">150</t>
  </si>
  <si>
    <t xml:space="preserve">69752152</t>
  </si>
  <si>
    <t xml:space="preserve">rámy náběhové-náběh úzký-45mm-Al</t>
  </si>
  <si>
    <t xml:space="preserve">-1390050504</t>
  </si>
  <si>
    <t xml:space="preserve">151</t>
  </si>
  <si>
    <t xml:space="preserve">998767201</t>
  </si>
  <si>
    <t xml:space="preserve">Přesun hmot procentní pro zámečnické konstrukce v objektech v do 6 m</t>
  </si>
  <si>
    <t xml:space="preserve">-1257074771</t>
  </si>
  <si>
    <t xml:space="preserve">152</t>
  </si>
  <si>
    <t xml:space="preserve">771273123</t>
  </si>
  <si>
    <t xml:space="preserve">Montáž obkladů stupnic z dlaždic protiskluzných keramických lepených š do 300 mm</t>
  </si>
  <si>
    <t xml:space="preserve">-214743916</t>
  </si>
  <si>
    <t xml:space="preserve">153</t>
  </si>
  <si>
    <t xml:space="preserve">59761434</t>
  </si>
  <si>
    <t xml:space="preserve">dlaždice keramické slinuté neglazované mrazuvzdorné pro extrémní mechanické namáhání tmavé přes 9 do 12 ks/m2</t>
  </si>
  <si>
    <t xml:space="preserve">-1478642999</t>
  </si>
  <si>
    <t xml:space="preserve">18,90*0,30</t>
  </si>
  <si>
    <t xml:space="preserve">154</t>
  </si>
  <si>
    <t xml:space="preserve">771273232</t>
  </si>
  <si>
    <t xml:space="preserve">Montáž obkladů podstupnic z dlaždic hladkých keramických lepených v do 200 mm</t>
  </si>
  <si>
    <t xml:space="preserve">1238199250</t>
  </si>
  <si>
    <t xml:space="preserve">155</t>
  </si>
  <si>
    <t xml:space="preserve">1707536706</t>
  </si>
  <si>
    <t xml:space="preserve">18,900*0,30</t>
  </si>
  <si>
    <t xml:space="preserve">156</t>
  </si>
  <si>
    <t xml:space="preserve">771473112</t>
  </si>
  <si>
    <t xml:space="preserve">Montáž soklíků z dlaždic keramických lepených rovných v do 90 mm</t>
  </si>
  <si>
    <t xml:space="preserve">-817181889</t>
  </si>
  <si>
    <t xml:space="preserve">2,70-2,10</t>
  </si>
  <si>
    <t xml:space="preserve">1,20*2</t>
  </si>
  <si>
    <t xml:space="preserve">7*(0,295+0,158)*2</t>
  </si>
  <si>
    <t xml:space="preserve">1,50*2-1,00</t>
  </si>
  <si>
    <t xml:space="preserve">2,70-2,42</t>
  </si>
  <si>
    <t xml:space="preserve">157</t>
  </si>
  <si>
    <t xml:space="preserve">59761416</t>
  </si>
  <si>
    <t xml:space="preserve">sokl -  dlaždice keramické slinuté neglazované mrazuvzdorné  300 x 80mm</t>
  </si>
  <si>
    <t xml:space="preserve">-985451972</t>
  </si>
  <si>
    <t xml:space="preserve">11,622/0,3</t>
  </si>
  <si>
    <t xml:space="preserve">158</t>
  </si>
  <si>
    <t xml:space="preserve">771573131</t>
  </si>
  <si>
    <t xml:space="preserve">Montáž podlah keramických režných protiskluzných lepených do 50 ks/m2</t>
  </si>
  <si>
    <t xml:space="preserve">147862684</t>
  </si>
  <si>
    <t xml:space="preserve">1,20*2,70</t>
  </si>
  <si>
    <t xml:space="preserve">1,50*2,70</t>
  </si>
  <si>
    <t xml:space="preserve">159</t>
  </si>
  <si>
    <t xml:space="preserve">1629509104</t>
  </si>
  <si>
    <t xml:space="preserve">160</t>
  </si>
  <si>
    <t xml:space="preserve">771589191</t>
  </si>
  <si>
    <t xml:space="preserve">Příplatek k montáž podlah z mozaiky za plochu do 5 m2</t>
  </si>
  <si>
    <t xml:space="preserve">-1553476563</t>
  </si>
  <si>
    <t xml:space="preserve">161</t>
  </si>
  <si>
    <t xml:space="preserve">771591111</t>
  </si>
  <si>
    <t xml:space="preserve">Podlahy penetrace podkladu</t>
  </si>
  <si>
    <t xml:space="preserve">1720615950</t>
  </si>
  <si>
    <t xml:space="preserve">7*2,70*(0,295+0,158)</t>
  </si>
  <si>
    <t xml:space="preserve">162</t>
  </si>
  <si>
    <t xml:space="preserve">998771201</t>
  </si>
  <si>
    <t xml:space="preserve">Přesun hmot procentní pro podlahy z dlaždic v objektech v do 6 m</t>
  </si>
  <si>
    <t xml:space="preserve">-1641039135</t>
  </si>
  <si>
    <t xml:space="preserve">163</t>
  </si>
  <si>
    <t xml:space="preserve">782112313</t>
  </si>
  <si>
    <t xml:space="preserve">Montáž obkladů stěn z nepravidelných řezaných desek z měkkého kamene do lepidla tl do 50 mm</t>
  </si>
  <si>
    <t xml:space="preserve">-1212647460</t>
  </si>
  <si>
    <t xml:space="preserve">(0,74+1,55)*1,00</t>
  </si>
  <si>
    <t xml:space="preserve">1,50*1,785</t>
  </si>
  <si>
    <t xml:space="preserve">-1,00*0,50+0,20*0,50</t>
  </si>
  <si>
    <t xml:space="preserve">164</t>
  </si>
  <si>
    <t xml:space="preserve">58384673</t>
  </si>
  <si>
    <t xml:space="preserve">nepravidelný kámen Pískovec, pískový, obkl/dlaž. pr. 10-50 cm tl. 2-4 cm</t>
  </si>
  <si>
    <t xml:space="preserve">1834668427</t>
  </si>
  <si>
    <t xml:space="preserve">165</t>
  </si>
  <si>
    <t xml:space="preserve">782191111</t>
  </si>
  <si>
    <t xml:space="preserve">Příplatek k montáži obkladu stěn z kamene za plochu do 10 m2</t>
  </si>
  <si>
    <t xml:space="preserve">-1085551113</t>
  </si>
  <si>
    <t xml:space="preserve">166</t>
  </si>
  <si>
    <t xml:space="preserve">782191131</t>
  </si>
  <si>
    <t xml:space="preserve">Příplatek k montáži obkladu stěn z kamene za nerovný povrch</t>
  </si>
  <si>
    <t xml:space="preserve">-1212467000</t>
  </si>
  <si>
    <t xml:space="preserve">167</t>
  </si>
  <si>
    <t xml:space="preserve">782991111</t>
  </si>
  <si>
    <t xml:space="preserve">Penetrace podkladu obkladu z kamene</t>
  </si>
  <si>
    <t xml:space="preserve">1380117374</t>
  </si>
  <si>
    <t xml:space="preserve">168</t>
  </si>
  <si>
    <t xml:space="preserve">782991422</t>
  </si>
  <si>
    <t xml:space="preserve">Základní čištění nových kamenných obkladů včetně dvouvrstvého impregnačního nátěru</t>
  </si>
  <si>
    <t xml:space="preserve">-2006141636</t>
  </si>
  <si>
    <t xml:space="preserve">169</t>
  </si>
  <si>
    <t xml:space="preserve">998782201</t>
  </si>
  <si>
    <t xml:space="preserve">Přesun hmot procentní pro obklady kamenné v objektech v do 6 m</t>
  </si>
  <si>
    <t xml:space="preserve">-43467594</t>
  </si>
  <si>
    <t xml:space="preserve">170</t>
  </si>
  <si>
    <t xml:space="preserve">783823135</t>
  </si>
  <si>
    <t xml:space="preserve">Penetrační silikonový nátěr hladkých, tenkovrstvých zrnitých nebo štukových omítek</t>
  </si>
  <si>
    <t xml:space="preserve">1576793965</t>
  </si>
  <si>
    <t xml:space="preserve">171</t>
  </si>
  <si>
    <t xml:space="preserve">783827425</t>
  </si>
  <si>
    <t xml:space="preserve">Krycí dvojnásobný silikonový nátěr omítek stupně členitosti 1 a 2</t>
  </si>
  <si>
    <t xml:space="preserve">173435282</t>
  </si>
  <si>
    <t xml:space="preserve">172</t>
  </si>
  <si>
    <t xml:space="preserve">784221107</t>
  </si>
  <si>
    <t xml:space="preserve">Dvojnásobné bílé malby  ze směsí za sucha dobře otěruvzdorných na schodišti do 3,80 m</t>
  </si>
  <si>
    <t xml:space="preserve">-470407826</t>
  </si>
  <si>
    <t xml:space="preserve">strop</t>
  </si>
  <si>
    <t xml:space="preserve">stěny</t>
  </si>
  <si>
    <t xml:space="preserve">173</t>
  </si>
  <si>
    <t xml:space="preserve">030001000</t>
  </si>
  <si>
    <t xml:space="preserve">1024</t>
  </si>
  <si>
    <t xml:space="preserve">-452956145</t>
  </si>
  <si>
    <t xml:space="preserve">VP - Vícepráce</t>
  </si>
  <si>
    <t xml:space="preserve">PN</t>
  </si>
  <si>
    <t xml:space="preserve">02 - Výtah</t>
  </si>
  <si>
    <t xml:space="preserve">    721 - Zdravotechnika - vnitřní kanalizace</t>
  </si>
  <si>
    <t xml:space="preserve">    722 - Zdravotechnika - vnitřní vodovod</t>
  </si>
  <si>
    <t xml:space="preserve">    775 - Podlahy skládané</t>
  </si>
  <si>
    <t xml:space="preserve">    781 - Dokončovací práce - obklady</t>
  </si>
  <si>
    <t xml:space="preserve">M - M</t>
  </si>
  <si>
    <t xml:space="preserve">    21-M - Elektromontáže</t>
  </si>
  <si>
    <t xml:space="preserve">    50-M - Montáž výtahu</t>
  </si>
  <si>
    <t xml:space="preserve">139711101</t>
  </si>
  <si>
    <t xml:space="preserve">Vykopávky v uzavřených prostorách v hornině tř. 1 až 4</t>
  </si>
  <si>
    <t xml:space="preserve">1950922743</t>
  </si>
  <si>
    <t xml:space="preserve">(1,10+0,30+0,15+0,05-0,10-0,10)*(1,35+0,725)*(3,735+2,80)/2</t>
  </si>
  <si>
    <t xml:space="preserve">0,60*(2,235+1,35-0,60)*(1,92-1,10-0,30-0,15-0,05)</t>
  </si>
  <si>
    <t xml:space="preserve">0,20*0,75*(1,92-1,10-0,30-0,15-0,05)</t>
  </si>
  <si>
    <t xml:space="preserve">0,60*0,725*(2,52-1,10-0,30-0,15-0,05)</t>
  </si>
  <si>
    <t xml:space="preserve">0,20*0,725*(2,52-1,10-0,30-0,15-0,05)</t>
  </si>
  <si>
    <t xml:space="preserve">výkop výtahová šachta vč. zákl. pasů</t>
  </si>
  <si>
    <t xml:space="preserve">(2,565+0,10+0,12+0,05-0,10-0,10)*(5,025-1,35-0,725+1,975)/2*(3,735+2,235)/2</t>
  </si>
  <si>
    <t xml:space="preserve">0,60*(2,235+0,775+2,235)*(3,10-2,565-0,10-0,12-0,05)</t>
  </si>
  <si>
    <t xml:space="preserve">0,20*0,775*(3,10-2,565-0,10-0,12-0,05)</t>
  </si>
  <si>
    <t xml:space="preserve">výkop strojovna výtahu vč. zákl. pasů</t>
  </si>
  <si>
    <t xml:space="preserve">161101602</t>
  </si>
  <si>
    <t xml:space="preserve">Vytažení výkopku těženého z prostoru pod základy z hl do 4 m v hornině tř. 1 až 4</t>
  </si>
  <si>
    <t xml:space="preserve">-273576951</t>
  </si>
  <si>
    <t xml:space="preserve">162201211</t>
  </si>
  <si>
    <t xml:space="preserve">Vodorovné přemístění výkopku z horniny tř. 1 až 4 stavebním kolečkem do 10 m</t>
  </si>
  <si>
    <t xml:space="preserve">2006933260</t>
  </si>
  <si>
    <t xml:space="preserve">162201219</t>
  </si>
  <si>
    <t xml:space="preserve">Příplatek k vodorovnému přemístění výkopku z horniny tř. 1 až 4 stavebním kolečkem ZKD 10 m</t>
  </si>
  <si>
    <t xml:space="preserve">1023435402</t>
  </si>
  <si>
    <t xml:space="preserve">-1372549693</t>
  </si>
  <si>
    <t xml:space="preserve">30,89</t>
  </si>
  <si>
    <t xml:space="preserve">výkop</t>
  </si>
  <si>
    <t xml:space="preserve">-11,925</t>
  </si>
  <si>
    <t xml:space="preserve">zásyp</t>
  </si>
  <si>
    <t xml:space="preserve">651432764</t>
  </si>
  <si>
    <t xml:space="preserve">-1010559800</t>
  </si>
  <si>
    <t xml:space="preserve">167101101</t>
  </si>
  <si>
    <t xml:space="preserve">Nakládání výkopku z hornin tř. 1 až 4 do 100 m3</t>
  </si>
  <si>
    <t xml:space="preserve">1661966973</t>
  </si>
  <si>
    <t xml:space="preserve">945260276</t>
  </si>
  <si>
    <t xml:space="preserve">1761797247</t>
  </si>
  <si>
    <t xml:space="preserve">174101102</t>
  </si>
  <si>
    <t xml:space="preserve">Zásyp v uzavřených prostorech sypaninou se zhutněním</t>
  </si>
  <si>
    <t xml:space="preserve">1549360868</t>
  </si>
  <si>
    <t xml:space="preserve">výkop šachta + strojovna</t>
  </si>
  <si>
    <t xml:space="preserve">-(1,10+0,30-0,10-0,10)*(1,35+0,725)*(0,20+1,435+0,10+0,25+0,15)</t>
  </si>
  <si>
    <t xml:space="preserve">-0,15*(1,35+0,725)*(0,20+1,435+0,60)</t>
  </si>
  <si>
    <t xml:space="preserve">-0,60*(2,235+1,35-0,60)*(1,92-1,10-0,30-0,15-0,05)</t>
  </si>
  <si>
    <t xml:space="preserve">-0,20*0,75*(1,92-1,10-0,30-0,15-0,05)</t>
  </si>
  <si>
    <t xml:space="preserve">-0,60*0,725*(2,52-1,10-0,30-0,15-0,05)</t>
  </si>
  <si>
    <t xml:space="preserve">-0,20*0,725*(2,52-1,10-0,30-0,15-0,05)</t>
  </si>
  <si>
    <t xml:space="preserve">-(2,565+0,10-0,10-0,10)*1,975*(0,20+1,435+0,10+0,25+0,15)</t>
  </si>
  <si>
    <t xml:space="preserve">-0,12*1,975*2,235</t>
  </si>
  <si>
    <t xml:space="preserve">-0,60*(2,235+0,775+2,235)*(3,10-2,565-0,10-0,12-0,05)</t>
  </si>
  <si>
    <t xml:space="preserve">-0,20*0,775*(3,10-2,565-0,10-0,12-0,05)</t>
  </si>
  <si>
    <t xml:space="preserve">-100373454</t>
  </si>
  <si>
    <t xml:space="preserve">1,435*1,475*0,05</t>
  </si>
  <si>
    <t xml:space="preserve">výtahová šachta</t>
  </si>
  <si>
    <t xml:space="preserve">1,435*0,775*0,05</t>
  </si>
  <si>
    <t xml:space="preserve">strojovna výtahu</t>
  </si>
  <si>
    <t xml:space="preserve">5,025*3,735*0,10</t>
  </si>
  <si>
    <t xml:space="preserve">-(1,80+0,25+0,05+0,125)*(1,70+0,25+0,05+0,125)*0,10</t>
  </si>
  <si>
    <t xml:space="preserve">doplnění podlahy přízemí</t>
  </si>
  <si>
    <t xml:space="preserve">273321511</t>
  </si>
  <si>
    <t xml:space="preserve">Základové desky ze ŽB bez zvýšených nároků na prostředí tř. C 25/30</t>
  </si>
  <si>
    <t xml:space="preserve">-1269584000</t>
  </si>
  <si>
    <t xml:space="preserve">1,70*1,80*0,30</t>
  </si>
  <si>
    <t xml:space="preserve">výtahová šachta - I.PP</t>
  </si>
  <si>
    <t xml:space="preserve">2,235*(0,60+1,475+0,175)*0,15</t>
  </si>
  <si>
    <t xml:space="preserve">2,235*1,975*0,12</t>
  </si>
  <si>
    <t xml:space="preserve">5,025*3,735*0,12</t>
  </si>
  <si>
    <t xml:space="preserve">-(1,80+0,25+0,05+0,125)*(1,70+0,25+0,05+0,125)*0,12</t>
  </si>
  <si>
    <t xml:space="preserve">229502743</t>
  </si>
  <si>
    <t xml:space="preserve">2,235*(0,60+1,475+0,175)*26,64/6/1000*1,15</t>
  </si>
  <si>
    <t xml:space="preserve">výtahová šachta základová deska - předpoklad 6/100/100</t>
  </si>
  <si>
    <t xml:space="preserve">1,70*1,80*2*26,64/6/1000*1,15</t>
  </si>
  <si>
    <t xml:space="preserve">výtahová šachta základ výtah - předpoklad 6/100/100</t>
  </si>
  <si>
    <t xml:space="preserve">2,235*1,975*26,64/6/1000*1,15</t>
  </si>
  <si>
    <t xml:space="preserve">strojovna výtahu - předpoklad 6/100/100</t>
  </si>
  <si>
    <t xml:space="preserve">5,025*3,735*26,64/6/1000*1,15</t>
  </si>
  <si>
    <t xml:space="preserve">-(1,80+0,25+0,05+0,125)*(1,70+0,25+0,05+0,125)*26,64/6/1000*1,15</t>
  </si>
  <si>
    <t xml:space="preserve">doplnění podlahy přízemí - předpoklad 6/100/100</t>
  </si>
  <si>
    <t xml:space="preserve">-871716638</t>
  </si>
  <si>
    <t xml:space="preserve">0,60*(2,235+1,35-0,60)*(1,92-1,10-0,30)</t>
  </si>
  <si>
    <t xml:space="preserve">0,20*0,75*(1,92-1,10-0,30)</t>
  </si>
  <si>
    <t xml:space="preserve">0,60*0,725*(2,52-1,10-0,30)</t>
  </si>
  <si>
    <t xml:space="preserve">0,20*0,725*(2,52-1,10-0,30)</t>
  </si>
  <si>
    <t xml:space="preserve">0,60*(2,235+0,775+2,235)*(3,10-2,565-0,10)</t>
  </si>
  <si>
    <t xml:space="preserve">0,20*0,775*(3,10-2,565-0,10)</t>
  </si>
  <si>
    <t xml:space="preserve">274351121</t>
  </si>
  <si>
    <t xml:space="preserve">Zřízení bednění základových pasů rovného</t>
  </si>
  <si>
    <t xml:space="preserve">1447659336</t>
  </si>
  <si>
    <t xml:space="preserve">0,20*(1,475+1,435+1,475+1,435)</t>
  </si>
  <si>
    <t xml:space="preserve">0,20*(2,235+0,60+1,475+0,175+2,235)</t>
  </si>
  <si>
    <t xml:space="preserve">0,20*(0,775+1,435+0,775+1,435)</t>
  </si>
  <si>
    <t xml:space="preserve">0,20*(2,235+1,975+2,235)</t>
  </si>
  <si>
    <t xml:space="preserve">274351122</t>
  </si>
  <si>
    <t xml:space="preserve">Odstranění bednění základových pasů rovného</t>
  </si>
  <si>
    <t xml:space="preserve">777986827</t>
  </si>
  <si>
    <t xml:space="preserve">311236121</t>
  </si>
  <si>
    <t xml:space="preserve">Zdivo jednovrstvé zvukově izolační na cementovou maltu M10 z cihel děrovaných P15 tloušťky 250 mm</t>
  </si>
  <si>
    <t xml:space="preserve">-1685686976</t>
  </si>
  <si>
    <t xml:space="preserve">(1,10+0,30-0,10)*(0,20+1,435+0,175+0,25+1,80)</t>
  </si>
  <si>
    <t xml:space="preserve">(-0,36+2,565+0,10)*(0,20+1,435+0,175+0,25+1,10+0,20+1,435+0,175+0,25)</t>
  </si>
  <si>
    <t xml:space="preserve">strojovna výtahu - I.PP</t>
  </si>
  <si>
    <t xml:space="preserve">(0,10+3,82)*(1,80+0,25+1,70)</t>
  </si>
  <si>
    <t xml:space="preserve">výtahová šachta - přízemí</t>
  </si>
  <si>
    <t xml:space="preserve">3,30*(1,80+0,25+1,70)</t>
  </si>
  <si>
    <t xml:space="preserve">výtahová šachta - 2.NP</t>
  </si>
  <si>
    <t xml:space="preserve">(3,88-3,30+3,50)*(0,25+1,80+0,25+1,70+0,25+1,80+0,25+1,70)</t>
  </si>
  <si>
    <t xml:space="preserve">-1,10*2,25</t>
  </si>
  <si>
    <t xml:space="preserve">výtahová šachta - 3.NP</t>
  </si>
  <si>
    <t xml:space="preserve">317121151</t>
  </si>
  <si>
    <t xml:space="preserve">Montáž ŽB překladů prefabrikovaných do rýh světlosti otvoru do 1050 mm</t>
  </si>
  <si>
    <t xml:space="preserve">-2036292880</t>
  </si>
  <si>
    <t xml:space="preserve">poschodí - vstup m206</t>
  </si>
  <si>
    <t xml:space="preserve">poschodí - vstupní dveře</t>
  </si>
  <si>
    <t xml:space="preserve">přízemí - vstupní dveře</t>
  </si>
  <si>
    <t xml:space="preserve">59321131</t>
  </si>
  <si>
    <t xml:space="preserve">překlad železobetonový RZP vylehčený 159x14x19 cm</t>
  </si>
  <si>
    <t xml:space="preserve">-1166751319</t>
  </si>
  <si>
    <t xml:space="preserve">2+2</t>
  </si>
  <si>
    <t xml:space="preserve">59321113</t>
  </si>
  <si>
    <t xml:space="preserve">překlad železobetonový RZP 149x11,5x19 cm</t>
  </si>
  <si>
    <t xml:space="preserve">-1990109104</t>
  </si>
  <si>
    <t xml:space="preserve">317168053</t>
  </si>
  <si>
    <t xml:space="preserve">Překlad keramický vysoký v 238 mm dl 1500 mm</t>
  </si>
  <si>
    <t xml:space="preserve">-1365275170</t>
  </si>
  <si>
    <t xml:space="preserve">317234410</t>
  </si>
  <si>
    <t xml:space="preserve">Vyzdívka mezi nosníky z cihel pálených na MC</t>
  </si>
  <si>
    <t xml:space="preserve">1493196641</t>
  </si>
  <si>
    <t xml:space="preserve">1,60*0,15*(0,55+0,10+0,15)</t>
  </si>
  <si>
    <t xml:space="preserve">dveřní otvor - strojovna</t>
  </si>
  <si>
    <t xml:space="preserve">317944321</t>
  </si>
  <si>
    <t xml:space="preserve">Válcované nosníky do č.12 dodatečně osazované do připravených otvorů</t>
  </si>
  <si>
    <t xml:space="preserve">502762684</t>
  </si>
  <si>
    <t xml:space="preserve">13,4/1000*1,60*5</t>
  </si>
  <si>
    <t xml:space="preserve">12,2/1000*1,30</t>
  </si>
  <si>
    <t xml:space="preserve">vstupní dveře - přízemí</t>
  </si>
  <si>
    <t xml:space="preserve">317998110</t>
  </si>
  <si>
    <t xml:space="preserve">Tepelná izolace mezi překlady v 24 cm z polystyrénu tl do 30 mm</t>
  </si>
  <si>
    <t xml:space="preserve">-1139618227</t>
  </si>
  <si>
    <t xml:space="preserve">319201321</t>
  </si>
  <si>
    <t xml:space="preserve">Vyrovnání nerovného povrchu zdiva tl do 30 mm maltou</t>
  </si>
  <si>
    <t xml:space="preserve">1208295658</t>
  </si>
  <si>
    <t xml:space="preserve">(1,70+1,80)*3,82</t>
  </si>
  <si>
    <t xml:space="preserve">319202321</t>
  </si>
  <si>
    <t xml:space="preserve">Vyrovnání nerovného povrchu zdiva tl do 80 mm přizděním</t>
  </si>
  <si>
    <t xml:space="preserve">2124545936</t>
  </si>
  <si>
    <t xml:space="preserve">(2,05+2,05)*(0,55+0,10+0,15)</t>
  </si>
  <si>
    <t xml:space="preserve">319202331</t>
  </si>
  <si>
    <t xml:space="preserve">Vyrovnání nerovného povrchu zdiva tl do 150 mm přizděním</t>
  </si>
  <si>
    <t xml:space="preserve">1540538011</t>
  </si>
  <si>
    <t xml:space="preserve">1,80*(0,30+1,10)</t>
  </si>
  <si>
    <t xml:space="preserve">342272235</t>
  </si>
  <si>
    <t xml:space="preserve">Příčka z pórobetonových hladkých tvárnic na tenkovrstvou maltu tl 125 mm</t>
  </si>
  <si>
    <t xml:space="preserve">-841691896</t>
  </si>
  <si>
    <t xml:space="preserve">(3,36+0,10+0,08+0,02)*(1,266+0,725)</t>
  </si>
  <si>
    <t xml:space="preserve">kuchyňka přízemí</t>
  </si>
  <si>
    <t xml:space="preserve">342291121</t>
  </si>
  <si>
    <t xml:space="preserve">Ukotvení příček k cihelným konstrukcím plochými kotvami</t>
  </si>
  <si>
    <t xml:space="preserve">-1333126361</t>
  </si>
  <si>
    <t xml:space="preserve">(0,36+3,82)*2</t>
  </si>
  <si>
    <t xml:space="preserve">3,80*2</t>
  </si>
  <si>
    <t xml:space="preserve">výtahová šachta - poschodí</t>
  </si>
  <si>
    <t xml:space="preserve">346244821</t>
  </si>
  <si>
    <t xml:space="preserve">Přizdívky izolační tl 140 mm z cihel dl 290 mm pevnosti P 20 na MC 10</t>
  </si>
  <si>
    <t xml:space="preserve">-1933123622</t>
  </si>
  <si>
    <t xml:space="preserve">(1,10+0,30-0,30)*(0,20+1,435+0,175+0,25+0,15+0,25+1,80)</t>
  </si>
  <si>
    <t xml:space="preserve">(-0,30+2,565+0,10)*(0,20+1,435+0,175+0,25+0,15+0,25+1,10+0,25)</t>
  </si>
  <si>
    <t xml:space="preserve">(2,565+0,10-1,10-0,30-0,15)*(0,20+1,435+0,175+0,25+0,15)</t>
  </si>
  <si>
    <t xml:space="preserve">346272246</t>
  </si>
  <si>
    <t xml:space="preserve">Přizdívka z pórobetonových tvárnic tl 125 mm</t>
  </si>
  <si>
    <t xml:space="preserve">-633191293</t>
  </si>
  <si>
    <t xml:space="preserve">(0,36+3,82)*(1,80+0,25+1,70)</t>
  </si>
  <si>
    <t xml:space="preserve">3,80*(1,80+0,25+1,70)</t>
  </si>
  <si>
    <t xml:space="preserve">349231811</t>
  </si>
  <si>
    <t xml:space="preserve">Přizdívka ostění s ozubem z cihel tl do 150 mm</t>
  </si>
  <si>
    <t xml:space="preserve">1836604184</t>
  </si>
  <si>
    <t xml:space="preserve">1,10*2,05</t>
  </si>
  <si>
    <t xml:space="preserve">-0,80*1,87</t>
  </si>
  <si>
    <t xml:space="preserve">411121232</t>
  </si>
  <si>
    <t xml:space="preserve">Montáž prefabrikovaných ŽB stropů ze stropních desek dl do 1800 mm</t>
  </si>
  <si>
    <t xml:space="preserve">1876439732</t>
  </si>
  <si>
    <t xml:space="preserve">59341225</t>
  </si>
  <si>
    <t xml:space="preserve">deska stropní plná PZD 1490x290x90mm</t>
  </si>
  <si>
    <t xml:space="preserve">-461806995</t>
  </si>
  <si>
    <t xml:space="preserve">411121243</t>
  </si>
  <si>
    <t xml:space="preserve">Montáž prefabrikovaných ŽB stropů ze stropních desek dl do 2700 mm</t>
  </si>
  <si>
    <t xml:space="preserve">174799762</t>
  </si>
  <si>
    <t xml:space="preserve">59341122</t>
  </si>
  <si>
    <t xml:space="preserve">deska stropní plná PZD 2090x290x100mm</t>
  </si>
  <si>
    <t xml:space="preserve">2088145795</t>
  </si>
  <si>
    <t xml:space="preserve">-2046264425</t>
  </si>
  <si>
    <t xml:space="preserve">0,15*(0,25+1,10+0,25)*(0,20+1,435+0,175+0,25)</t>
  </si>
  <si>
    <t xml:space="preserve">-1,49*0,29*0,09*6</t>
  </si>
  <si>
    <t xml:space="preserve">stropní kce strojovna výtahu</t>
  </si>
  <si>
    <t xml:space="preserve">0,15*(0,25+1,80+0,25)*(0,25+1,70+0,25)</t>
  </si>
  <si>
    <t xml:space="preserve">-2,09*0,29*0,10*6</t>
  </si>
  <si>
    <t xml:space="preserve">stropní kce výtahová šachta</t>
  </si>
  <si>
    <t xml:space="preserve">-1892387020</t>
  </si>
  <si>
    <t xml:space="preserve">0,25*(0,25+1,10+0,25+0,20+1,435+0,175+0,25)</t>
  </si>
  <si>
    <t xml:space="preserve">0,25*((0,25+1,80+0,25)*2+(0,25+1,70+0,25)*2)</t>
  </si>
  <si>
    <t xml:space="preserve">224248653</t>
  </si>
  <si>
    <t xml:space="preserve">496965637</t>
  </si>
  <si>
    <t xml:space="preserve">(0,25+1,10+0,25)*(0,20+1,435+0,175+0,25)*26,64/1000/6*1,15</t>
  </si>
  <si>
    <t xml:space="preserve">0,15*(0,25+1,80+0,25)*(0,25+1,70+0,25)*26,64/1000/6*1,15</t>
  </si>
  <si>
    <t xml:space="preserve">518785339</t>
  </si>
  <si>
    <t xml:space="preserve">0,25*0,25*(1,80+0,25+1,70)</t>
  </si>
  <si>
    <t xml:space="preserve">věnec šachta přízemí</t>
  </si>
  <si>
    <t xml:space="preserve">0,25*0,25*(0,25+1,80+0,25+1,70+0,25+1,80+0,25+1,70)</t>
  </si>
  <si>
    <t xml:space="preserve">věnec šachta patro</t>
  </si>
  <si>
    <t xml:space="preserve">-402580105</t>
  </si>
  <si>
    <t xml:space="preserve">0,25*(1,80+1,70+1,80+0,25+0,25+1,70)</t>
  </si>
  <si>
    <t xml:space="preserve">0,25*(1,80+1,70+1,80+1,70)</t>
  </si>
  <si>
    <t xml:space="preserve">1507275311</t>
  </si>
  <si>
    <t xml:space="preserve">-479886760</t>
  </si>
  <si>
    <t xml:space="preserve">(1,80+0,25+0,25+1,70)*4*0,89/1000*1,15</t>
  </si>
  <si>
    <t xml:space="preserve">(1,80+1,70)*5*(0,20+0,20+0,20+0,20)*0,222/1000*1,15</t>
  </si>
  <si>
    <t xml:space="preserve">(0,25+1,80+0,25+0,25+1,70+0,25+0,25+1,80+0,25+0,25+1,70+0,25)*4*0,89/1000*1,15</t>
  </si>
  <si>
    <t xml:space="preserve">(0,25+1,80+0,25+0,25+1,70+0,25+0,25+1,80+0,25+0,25+1,70+0,25)*5*(0,20+0,20+0,20+0,20)*0,222/1000*1,15</t>
  </si>
  <si>
    <t xml:space="preserve">611315225</t>
  </si>
  <si>
    <t xml:space="preserve">Vápenná štuková omítka malých ploch do 4,0 m2 na stropech</t>
  </si>
  <si>
    <t xml:space="preserve">844730615</t>
  </si>
  <si>
    <t xml:space="preserve">začištění omítek výtahová šachta vně</t>
  </si>
  <si>
    <t xml:space="preserve">1770452602</t>
  </si>
  <si>
    <t xml:space="preserve">1,10*(0,20+1,435+0,175)</t>
  </si>
  <si>
    <t xml:space="preserve">1,70*1,80</t>
  </si>
  <si>
    <t xml:space="preserve">2009622661</t>
  </si>
  <si>
    <t xml:space="preserve">612131121</t>
  </si>
  <si>
    <t xml:space="preserve">Penetrační disperzní nátěr vnitřních stěn nanášený ručně</t>
  </si>
  <si>
    <t xml:space="preserve">743756284</t>
  </si>
  <si>
    <t xml:space="preserve">3,36*(3,17+0,33+0,725+0,125+0,60+1,266+0,60+1,02+0,29+1,095)</t>
  </si>
  <si>
    <t xml:space="preserve">-1,50*(0,60+1,266+0,60+1,02+0,29+1,095+0,29)</t>
  </si>
  <si>
    <t xml:space="preserve">přízemí vně výtahové šachty</t>
  </si>
  <si>
    <t xml:space="preserve">3,30*(1,80+0,25+0,05+0,125+0,125+0,05+1,70)</t>
  </si>
  <si>
    <t xml:space="preserve">poschodí vně výtahové šachty</t>
  </si>
  <si>
    <t xml:space="preserve">612142001</t>
  </si>
  <si>
    <t xml:space="preserve">Potažení vnitřních stěn sklovláknitým pletivem vtlačeným do tenkovrstvé hmoty</t>
  </si>
  <si>
    <t xml:space="preserve">1896674435</t>
  </si>
  <si>
    <t xml:space="preserve">612311131</t>
  </si>
  <si>
    <t xml:space="preserve">Potažení vnitřních stěn vápenným štukem tloušťky do 3 mm</t>
  </si>
  <si>
    <t xml:space="preserve">530895031</t>
  </si>
  <si>
    <t xml:space="preserve">612315225</t>
  </si>
  <si>
    <t xml:space="preserve">Vápenná štuková omítka malých ploch do 4,0 m2 na stěnách</t>
  </si>
  <si>
    <t xml:space="preserve">-2001694068</t>
  </si>
  <si>
    <t xml:space="preserve">přesun dveří - přízemí</t>
  </si>
  <si>
    <t xml:space="preserve">617321141</t>
  </si>
  <si>
    <t xml:space="preserve">Vápenocementová omítka štuková dvouvrstvá světlíků nebo výtahových šachet nanášená ručně</t>
  </si>
  <si>
    <t xml:space="preserve">2041987575</t>
  </si>
  <si>
    <t xml:space="preserve">(2,565-0,36-0,09)*(1,10+0,20+1,435+0,175)*2</t>
  </si>
  <si>
    <t xml:space="preserve">-0,80*1,97*2</t>
  </si>
  <si>
    <t xml:space="preserve">(0,55+0,10)*(2,05+1,10+2,05)</t>
  </si>
  <si>
    <t xml:space="preserve">(0,50+1,10+0,50)*(2,05+0,25)</t>
  </si>
  <si>
    <t xml:space="preserve">(1,70+1,80+1,70+1,80)*12,30</t>
  </si>
  <si>
    <t xml:space="preserve">-1,00*2,10*2</t>
  </si>
  <si>
    <t xml:space="preserve">0,40*(2,10+1,00+2,10)</t>
  </si>
  <si>
    <t xml:space="preserve">(0,50+1,00+0,50)*(2,10+0,25)</t>
  </si>
  <si>
    <t xml:space="preserve">-1,00*2,25*4</t>
  </si>
  <si>
    <t xml:space="preserve">0,33*(2,25+1,00+2,25)</t>
  </si>
  <si>
    <t xml:space="preserve">(0,50+1,00+0,50)*(2,25+0,25)</t>
  </si>
  <si>
    <t xml:space="preserve">0,25*(2,25+1,00*2,25)</t>
  </si>
  <si>
    <t xml:space="preserve">617321191</t>
  </si>
  <si>
    <t xml:space="preserve">Příplatek k vápenocementové omítce světlíků nebo šachet za každých dalších 5 mm tloušťky ručně</t>
  </si>
  <si>
    <t xml:space="preserve">-197920865</t>
  </si>
  <si>
    <t xml:space="preserve">1081185577</t>
  </si>
  <si>
    <t xml:space="preserve">1,10*0,55*0,10</t>
  </si>
  <si>
    <t xml:space="preserve">0,10*0,80*0,10</t>
  </si>
  <si>
    <t xml:space="preserve">(0,10+0,20+1,435+0,175)*1,10*0,10</t>
  </si>
  <si>
    <t xml:space="preserve">631319022</t>
  </si>
  <si>
    <t xml:space="preserve">Příplatek k mazanině tl do 120 mm za přehlazení s poprášením cementem</t>
  </si>
  <si>
    <t xml:space="preserve">-1424553321</t>
  </si>
  <si>
    <t xml:space="preserve">1610418291</t>
  </si>
  <si>
    <t xml:space="preserve">631319196</t>
  </si>
  <si>
    <t xml:space="preserve">Příplatek k mazanině tl do 120 mm za plochu do 5 m2</t>
  </si>
  <si>
    <t xml:space="preserve">-2124054134</t>
  </si>
  <si>
    <t xml:space="preserve">651189271</t>
  </si>
  <si>
    <t xml:space="preserve">1,10*0,55*26,64/1000/6*1,15</t>
  </si>
  <si>
    <t xml:space="preserve">0,10*0,80*26,64/1000/6*1,15</t>
  </si>
  <si>
    <t xml:space="preserve">(0,10+0,20+1,435+0,175)*1,10*26,64/1000/6*1,15</t>
  </si>
  <si>
    <t xml:space="preserve">5,025*3,735*26,64/1000/6*1,15</t>
  </si>
  <si>
    <t xml:space="preserve">-(1,80+0,25+0,05+0,125)*(1,70+0,25+0,05+0,125)*26,64/1000/6*1,15</t>
  </si>
  <si>
    <t xml:space="preserve">642943111</t>
  </si>
  <si>
    <t xml:space="preserve">Osazování úhelníkových rámů s dveřními křídly do 2,5 m2</t>
  </si>
  <si>
    <t xml:space="preserve">-215210244</t>
  </si>
  <si>
    <t xml:space="preserve">642943119</t>
  </si>
  <si>
    <t xml:space="preserve">Příplatek k osazování úhelníkových rámů za osazení výtahových dveří do zděné nebo betonové šachty</t>
  </si>
  <si>
    <t xml:space="preserve">-1028387138</t>
  </si>
  <si>
    <t xml:space="preserve">553311</t>
  </si>
  <si>
    <t xml:space="preserve">dveře včetně rámu součástí dodávky výtahu</t>
  </si>
  <si>
    <t xml:space="preserve">-394133594</t>
  </si>
  <si>
    <t xml:space="preserve">642945111</t>
  </si>
  <si>
    <t xml:space="preserve">Osazování protipožárních nebo protiplynových zárubní dveří jednokřídlových do 2,5 m2</t>
  </si>
  <si>
    <t xml:space="preserve">-1773785728</t>
  </si>
  <si>
    <t xml:space="preserve">55331201</t>
  </si>
  <si>
    <t xml:space="preserve">zárubeň ocelová pro běžné zdění hranatý profil s drážkou 110 800 L/P</t>
  </si>
  <si>
    <t xml:space="preserve">-303752459</t>
  </si>
  <si>
    <t xml:space="preserve">751510011</t>
  </si>
  <si>
    <t xml:space="preserve">Vzduchotechnické potrubí pozink čtyřhranné průřezu do 0,03 m2</t>
  </si>
  <si>
    <t xml:space="preserve">-1261235555</t>
  </si>
  <si>
    <t xml:space="preserve">644941111</t>
  </si>
  <si>
    <t xml:space="preserve">Osazování ventilačních mřížek velikosti do 150 x 200 mm</t>
  </si>
  <si>
    <t xml:space="preserve">1201052827</t>
  </si>
  <si>
    <t xml:space="preserve">odvětrání výtahové šachty</t>
  </si>
  <si>
    <t xml:space="preserve">600</t>
  </si>
  <si>
    <t xml:space="preserve">Protipožární mřížky EI30 / EW60 D1 150x150mm</t>
  </si>
  <si>
    <t xml:space="preserve">-1801687192</t>
  </si>
  <si>
    <t xml:space="preserve">2019894948</t>
  </si>
  <si>
    <t xml:space="preserve">949311112</t>
  </si>
  <si>
    <t xml:space="preserve">Montáž lešení trubkového do šachet o půdorysné ploše do 6 m2 v do 20 m</t>
  </si>
  <si>
    <t xml:space="preserve">-1392869048</t>
  </si>
  <si>
    <t xml:space="preserve">949311211</t>
  </si>
  <si>
    <t xml:space="preserve">Příplatek k lešení trubkovému do šachet do 6 m2 v do 30 m za první a ZKD den použití</t>
  </si>
  <si>
    <t xml:space="preserve">-1642807907</t>
  </si>
  <si>
    <t xml:space="preserve">949311812</t>
  </si>
  <si>
    <t xml:space="preserve">Demontáž lešení trubkového do šachet o půdorysné ploše do 6 m2 v do 20 m</t>
  </si>
  <si>
    <t xml:space="preserve">137165788</t>
  </si>
  <si>
    <t xml:space="preserve">1202902202</t>
  </si>
  <si>
    <t xml:space="preserve">13,90</t>
  </si>
  <si>
    <t xml:space="preserve">m121.1</t>
  </si>
  <si>
    <t xml:space="preserve">38,50</t>
  </si>
  <si>
    <t xml:space="preserve">m121.2</t>
  </si>
  <si>
    <t xml:space="preserve">3,06</t>
  </si>
  <si>
    <t xml:space="preserve">výtah</t>
  </si>
  <si>
    <t xml:space="preserve">46,90</t>
  </si>
  <si>
    <t xml:space="preserve">chodba</t>
  </si>
  <si>
    <t xml:space="preserve">m206</t>
  </si>
  <si>
    <t xml:space="preserve">28,2</t>
  </si>
  <si>
    <t xml:space="preserve">m28,2</t>
  </si>
  <si>
    <t xml:space="preserve">964073221</t>
  </si>
  <si>
    <t xml:space="preserve">Vybourání válcovaných nosníků ze zdiva cihelného dl do 4 m hmotnosti 20 kg/m</t>
  </si>
  <si>
    <t xml:space="preserve">866888470</t>
  </si>
  <si>
    <t xml:space="preserve">14,30*(0,25+1,70+0,10)/1000</t>
  </si>
  <si>
    <t xml:space="preserve">výtahová šachta - strop</t>
  </si>
  <si>
    <t xml:space="preserve">965031131</t>
  </si>
  <si>
    <t xml:space="preserve">Bourání podlah z cihel kladených na plocho pl přes 1 m2</t>
  </si>
  <si>
    <t xml:space="preserve">-1614772839</t>
  </si>
  <si>
    <t xml:space="preserve">(1,80+0,25+0,05+0,175)*(1,70+0,25+0,05+0,175)</t>
  </si>
  <si>
    <t xml:space="preserve">výtahová šachta - půda</t>
  </si>
  <si>
    <t xml:space="preserve">965042141</t>
  </si>
  <si>
    <t xml:space="preserve">Bourání podkladů pod dlažby nebo mazanin betonových nebo z litého asfaltu tl do 100 mm pl přes 4 m2</t>
  </si>
  <si>
    <t xml:space="preserve">-242902151</t>
  </si>
  <si>
    <t xml:space="preserve">5,025*3,735*0,06</t>
  </si>
  <si>
    <t xml:space="preserve">podlaha I.NP - odhad</t>
  </si>
  <si>
    <t xml:space="preserve">965042241</t>
  </si>
  <si>
    <t xml:space="preserve">Bourání podkladů pod dlažby nebo mazanin betonových nebo z litého asfaltu tl přes 100 mm pl pře 4 m2</t>
  </si>
  <si>
    <t xml:space="preserve">-1563361289</t>
  </si>
  <si>
    <t xml:space="preserve">965049111</t>
  </si>
  <si>
    <t xml:space="preserve">Příplatek k bourání betonových mazanin za bourání mazanin se svařovanou sítí tl do 100 mm</t>
  </si>
  <si>
    <t xml:space="preserve">1981917164</t>
  </si>
  <si>
    <t xml:space="preserve">965049112</t>
  </si>
  <si>
    <t xml:space="preserve">Příplatek k bourání betonových mazanin za bourání mazanin se svařovanou sítí tl přes 100 mm</t>
  </si>
  <si>
    <t xml:space="preserve">864773814</t>
  </si>
  <si>
    <t xml:space="preserve">965082933</t>
  </si>
  <si>
    <t xml:space="preserve">Odstranění násypů pod podlahami tl do 200 mm pl přes 2 m2</t>
  </si>
  <si>
    <t xml:space="preserve">-353998894</t>
  </si>
  <si>
    <t xml:space="preserve">(1,80+0,25+0,05+0,175)*(1,70+0,25+0,05+0,175)*0,20*2</t>
  </si>
  <si>
    <t xml:space="preserve">výtahová šachta - stropní kce </t>
  </si>
  <si>
    <t xml:space="preserve">Součet - odhad bude upřesněno dle skutečnosti</t>
  </si>
  <si>
    <t xml:space="preserve">967021112</t>
  </si>
  <si>
    <t xml:space="preserve">Přisekání rovných ostění ve zdivu kamenném nebo smíšeném</t>
  </si>
  <si>
    <t xml:space="preserve">990512</t>
  </si>
  <si>
    <t xml:space="preserve">2,05*(0,55+0,10+0,15)*2</t>
  </si>
  <si>
    <t xml:space="preserve">967031132</t>
  </si>
  <si>
    <t xml:space="preserve">Přisekání rovných ostění v cihelném zdivu na MV nebo MVC</t>
  </si>
  <si>
    <t xml:space="preserve">-1229224356</t>
  </si>
  <si>
    <t xml:space="preserve">2,10*0,33</t>
  </si>
  <si>
    <t xml:space="preserve">2,10*0,50*2</t>
  </si>
  <si>
    <t xml:space="preserve">2,10*0,31*2</t>
  </si>
  <si>
    <t xml:space="preserve">967031732</t>
  </si>
  <si>
    <t xml:space="preserve">Přisekání plošné zdiva z cihel pálených na MV nebo MVC tl do 100 mm</t>
  </si>
  <si>
    <t xml:space="preserve">-775066072</t>
  </si>
  <si>
    <t xml:space="preserve">967031733</t>
  </si>
  <si>
    <t xml:space="preserve">Přisekání plošné zdiva z cihel pálených na MV nebo MVC tl do 150 mm</t>
  </si>
  <si>
    <t xml:space="preserve">-1005362348</t>
  </si>
  <si>
    <t xml:space="preserve">1,50*2,05</t>
  </si>
  <si>
    <t xml:space="preserve">-1,30*1,97</t>
  </si>
  <si>
    <t xml:space="preserve">stávající dveře poschodí</t>
  </si>
  <si>
    <t xml:space="preserve">968072456</t>
  </si>
  <si>
    <t xml:space="preserve">Vybourání kovových dveřních zárubní pl přes 2 m2</t>
  </si>
  <si>
    <t xml:space="preserve">411199280</t>
  </si>
  <si>
    <t xml:space="preserve">1,30*1,97</t>
  </si>
  <si>
    <t xml:space="preserve">971028481</t>
  </si>
  <si>
    <t xml:space="preserve">Vybourání otvorů ve zdivu smíšeném pl do 0,25 m2 tl do 900 mm</t>
  </si>
  <si>
    <t xml:space="preserve">-268084196</t>
  </si>
  <si>
    <t xml:space="preserve">971028681</t>
  </si>
  <si>
    <t xml:space="preserve">Vybourání otvorů ve zdivu smíšeném pl do 4 m2 tl do 900 mm</t>
  </si>
  <si>
    <t xml:space="preserve">-1675037781</t>
  </si>
  <si>
    <t xml:space="preserve">1,10*2,05*(0,55+0,10+0,15)</t>
  </si>
  <si>
    <t xml:space="preserve">971033561</t>
  </si>
  <si>
    <t xml:space="preserve">Vybourání otvorů ve zdivu cihelném pl do 1 m2 na MVC nebo MV tl do 600 mm</t>
  </si>
  <si>
    <t xml:space="preserve">1882265407</t>
  </si>
  <si>
    <t xml:space="preserve">2,25*0,15*0,33</t>
  </si>
  <si>
    <t xml:space="preserve">971033651</t>
  </si>
  <si>
    <t xml:space="preserve">Vybourání otvorů ve zdivu cihelném pl do 4 m2 na MVC nebo MV tl do 600 mm</t>
  </si>
  <si>
    <t xml:space="preserve">-732914840</t>
  </si>
  <si>
    <t xml:space="preserve">1,00*2,10*0,50</t>
  </si>
  <si>
    <t xml:space="preserve">1,00*2,10*0,31</t>
  </si>
  <si>
    <t xml:space="preserve">972033641</t>
  </si>
  <si>
    <t xml:space="preserve">Vybourání otvorů v klenbách z cihel tl do 150 mm</t>
  </si>
  <si>
    <t xml:space="preserve">-593521346</t>
  </si>
  <si>
    <t xml:space="preserve">973031824</t>
  </si>
  <si>
    <t xml:space="preserve">Vysekání kapes ve zdivu cihelném na MV nebo MVC pro zavázání zdí tl do 300 mm</t>
  </si>
  <si>
    <t xml:space="preserve">-410016057</t>
  </si>
  <si>
    <t xml:space="preserve">3,82*2+3,30*2</t>
  </si>
  <si>
    <t xml:space="preserve">974029185</t>
  </si>
  <si>
    <t xml:space="preserve">Vysekání rýh ve zdivu kamenném hl do 300 mm š do 200 mm</t>
  </si>
  <si>
    <t xml:space="preserve">-1601734476</t>
  </si>
  <si>
    <t xml:space="preserve">1,60*2</t>
  </si>
  <si>
    <t xml:space="preserve">974029189</t>
  </si>
  <si>
    <t xml:space="preserve">Příplatek k vysekání rýh ve zdivu kamenném hl do 300 mmZKD 100 mm š rýhy</t>
  </si>
  <si>
    <t xml:space="preserve">377790982</t>
  </si>
  <si>
    <t xml:space="preserve">974031265</t>
  </si>
  <si>
    <t xml:space="preserve">Vysekání rýh ve zdivu cihelném u stropu hl do 150 mm š do 200 mm</t>
  </si>
  <si>
    <t xml:space="preserve">210963980</t>
  </si>
  <si>
    <t xml:space="preserve">974031285</t>
  </si>
  <si>
    <t xml:space="preserve">Vysekání rýh ve zdivu cihelném u stropu hl do 300 mm š do 200 mm</t>
  </si>
  <si>
    <t xml:space="preserve">-330102669</t>
  </si>
  <si>
    <t xml:space="preserve">1,50*2</t>
  </si>
  <si>
    <t xml:space="preserve">978011191</t>
  </si>
  <si>
    <t xml:space="preserve">Otlučení (osekání) vnitřní vápenné nebo vápenocementové omítky stropů v rozsahu do 100 %</t>
  </si>
  <si>
    <t xml:space="preserve">-1234373127</t>
  </si>
  <si>
    <t xml:space="preserve">978012191</t>
  </si>
  <si>
    <t xml:space="preserve">Otlučení (osekání) vnitřní vápenné nebo vápenocementové omítky stropů rákosových v rozsahu do 100 %</t>
  </si>
  <si>
    <t xml:space="preserve">1395069697</t>
  </si>
  <si>
    <t xml:space="preserve">997013153</t>
  </si>
  <si>
    <t xml:space="preserve">Vnitrostaveništní doprava suti a vybouraných hmot pro budovy v do 12 m s omezením mechanizace</t>
  </si>
  <si>
    <t xml:space="preserve">1620321032</t>
  </si>
  <si>
    <t xml:space="preserve">-857519284</t>
  </si>
  <si>
    <t xml:space="preserve">-1213144661</t>
  </si>
  <si>
    <t xml:space="preserve">-370261302</t>
  </si>
  <si>
    <t xml:space="preserve">998017002</t>
  </si>
  <si>
    <t xml:space="preserve">Přesun hmot s omezením mechanizace pro budovy v do 12 m</t>
  </si>
  <si>
    <t xml:space="preserve">2022302799</t>
  </si>
  <si>
    <t xml:space="preserve">369537638</t>
  </si>
  <si>
    <t xml:space="preserve">2,235*(0,60+1,475+0,175)</t>
  </si>
  <si>
    <t xml:space="preserve">2,235*1,975</t>
  </si>
  <si>
    <t xml:space="preserve">5,025*3,735</t>
  </si>
  <si>
    <t xml:space="preserve">-(1,80+0,25+0,05+0,125)*(1,70+0,25+0,05+0,125)</t>
  </si>
  <si>
    <t xml:space="preserve">1241149036</t>
  </si>
  <si>
    <t xml:space="preserve">1286185135</t>
  </si>
  <si>
    <t xml:space="preserve">(1,10+0,30-0,12)*(0,20+1,435+0,175+0,25+0,25+1,80+0,25+1,80+0,25)</t>
  </si>
  <si>
    <t xml:space="preserve">(2,565+0,10-0,18)*(0,25+0,20+1,435+0,175+0,25+0,25+1,10+0,25)</t>
  </si>
  <si>
    <t xml:space="preserve">(2,565+0,10-0,18-1,10-0,30)*(0,20+1,435+0,175+0,25)</t>
  </si>
  <si>
    <t xml:space="preserve">-494912982</t>
  </si>
  <si>
    <t xml:space="preserve">711131811</t>
  </si>
  <si>
    <t xml:space="preserve">Odstranění izolace proti zemní vlhkosti vodorovné</t>
  </si>
  <si>
    <t xml:space="preserve">2089272498</t>
  </si>
  <si>
    <t xml:space="preserve">1625980352</t>
  </si>
  <si>
    <t xml:space="preserve">-1422753022</t>
  </si>
  <si>
    <t xml:space="preserve">-1224731809</t>
  </si>
  <si>
    <t xml:space="preserve">20,156</t>
  </si>
  <si>
    <t xml:space="preserve">-919492664</t>
  </si>
  <si>
    <t xml:space="preserve">711199095</t>
  </si>
  <si>
    <t xml:space="preserve">Příplatek k izolacím proti zemní vlhkosti za plochu do 10 m2 natěradly za studena nebo za horka</t>
  </si>
  <si>
    <t xml:space="preserve">690248414</t>
  </si>
  <si>
    <t xml:space="preserve">9,443</t>
  </si>
  <si>
    <t xml:space="preserve">711199097</t>
  </si>
  <si>
    <t xml:space="preserve">Příplatek k izolacím proti zemní vlhkosti za plochu do 10 m2 pásy přitavením NAIP nebo termoplasty</t>
  </si>
  <si>
    <t xml:space="preserve">1424103983</t>
  </si>
  <si>
    <t xml:space="preserve">-1715378893</t>
  </si>
  <si>
    <t xml:space="preserve">0,25+1,80+0,25+0,20+1,435+0,175+0,25+0,25+1,80+0,25+1,10+0,25+0,25+0,175+1,435+0,20</t>
  </si>
  <si>
    <t xml:space="preserve">5,025*2+3,735*2-(1,70+0,25+0,05+0,125+1,80+0,25+0,05+0,125)</t>
  </si>
  <si>
    <t xml:space="preserve">-394491809</t>
  </si>
  <si>
    <t xml:space="preserve">998711202</t>
  </si>
  <si>
    <t xml:space="preserve">Přesun hmot procentní pro izolace proti vodě, vlhkosti a plynům v objektech v do 12 m</t>
  </si>
  <si>
    <t xml:space="preserve">-1785083631</t>
  </si>
  <si>
    <t xml:space="preserve">713120821</t>
  </si>
  <si>
    <t xml:space="preserve">Odstranění tepelné izolace podlah volně kladené z polystyrenu tl do 100 mm</t>
  </si>
  <si>
    <t xml:space="preserve">-431675857</t>
  </si>
  <si>
    <t xml:space="preserve">713121111</t>
  </si>
  <si>
    <t xml:space="preserve">Montáž izolace tepelné podlah volně kladenými rohožemi, pásy, dílci, deskami 1 vrstva</t>
  </si>
  <si>
    <t xml:space="preserve">-1016261781</t>
  </si>
  <si>
    <t xml:space="preserve">1460404580</t>
  </si>
  <si>
    <t xml:space="preserve">Polystyren EPS 100 80 mm (1000x500 mm)</t>
  </si>
  <si>
    <t xml:space="preserve">-1215563963</t>
  </si>
  <si>
    <t xml:space="preserve">713121211</t>
  </si>
  <si>
    <t xml:space="preserve">Montáž izolace tepelné podlah volně kladenými okrajovými pásky</t>
  </si>
  <si>
    <t xml:space="preserve">-1018460471</t>
  </si>
  <si>
    <t xml:space="preserve">5,025+3,735</t>
  </si>
  <si>
    <t xml:space="preserve">63140274</t>
  </si>
  <si>
    <t xml:space="preserve">pásek okrajový izolační minerální plovoucích podlah š 120 mm tl 12 mm</t>
  </si>
  <si>
    <t xml:space="preserve">2086413582</t>
  </si>
  <si>
    <t xml:space="preserve">713131145</t>
  </si>
  <si>
    <t xml:space="preserve">Montáž izolace tepelné stěn a základů lepením bodově rohoží, pásů, dílců, desek</t>
  </si>
  <si>
    <t xml:space="preserve">-1292836894</t>
  </si>
  <si>
    <t xml:space="preserve">1435541330</t>
  </si>
  <si>
    <t xml:space="preserve">Akustická minerální vata ISOVER AKU desky 60 mm (1000x625 mm)</t>
  </si>
  <si>
    <t xml:space="preserve">-128433210</t>
  </si>
  <si>
    <t xml:space="preserve">713191132</t>
  </si>
  <si>
    <t xml:space="preserve">Montáž izolace tepelné podlah, stropů vrchem nebo střech překrytí separační fólií z PE</t>
  </si>
  <si>
    <t xml:space="preserve">-1239178688</t>
  </si>
  <si>
    <t xml:space="preserve">28323020</t>
  </si>
  <si>
    <t xml:space="preserve">fólie separační PE 2 x 50 m</t>
  </si>
  <si>
    <t xml:space="preserve">-31661930</t>
  </si>
  <si>
    <t xml:space="preserve">998713202</t>
  </si>
  <si>
    <t xml:space="preserve">Přesun hmot procentní pro izolace tepelné v objektech v do 12 m</t>
  </si>
  <si>
    <t xml:space="preserve">-1331052484</t>
  </si>
  <si>
    <t xml:space="preserve">721</t>
  </si>
  <si>
    <t xml:space="preserve">Dopojení odpadu dřezu</t>
  </si>
  <si>
    <t xml:space="preserve">-829284009</t>
  </si>
  <si>
    <t xml:space="preserve">998721202</t>
  </si>
  <si>
    <t xml:space="preserve">Přesun hmot procentní pro vnitřní kanalizace v objektech v do 12 m</t>
  </si>
  <si>
    <t xml:space="preserve">552592834</t>
  </si>
  <si>
    <t xml:space="preserve">722</t>
  </si>
  <si>
    <t xml:space="preserve">Dopojení vodovodu</t>
  </si>
  <si>
    <t xml:space="preserve">886870021</t>
  </si>
  <si>
    <t xml:space="preserve">998722202</t>
  </si>
  <si>
    <t xml:space="preserve">Přesun hmot procentní pro vnitřní vodovod v objektech v do 12 m</t>
  </si>
  <si>
    <t xml:space="preserve">-856143500</t>
  </si>
  <si>
    <t xml:space="preserve">762522811</t>
  </si>
  <si>
    <t xml:space="preserve">Demontáž podlah s polštáři z prken tloušťky do 32 mm</t>
  </si>
  <si>
    <t xml:space="preserve">-1921013544</t>
  </si>
  <si>
    <t xml:space="preserve">(1,80+0,25+0,05+0,175)*(1,70+0,25+0,05+0,175)*2</t>
  </si>
  <si>
    <t xml:space="preserve">výtahová šachta - podlahy</t>
  </si>
  <si>
    <t xml:space="preserve">762811811</t>
  </si>
  <si>
    <t xml:space="preserve">Demontáž záklopů stropů z hrubých prken tl do 32 mm</t>
  </si>
  <si>
    <t xml:space="preserve">-220474591</t>
  </si>
  <si>
    <t xml:space="preserve">762822830</t>
  </si>
  <si>
    <t xml:space="preserve">Demontáž stropních trámů z hraněného řeziva průřezové plochy do 450 cm2</t>
  </si>
  <si>
    <t xml:space="preserve">-1085711362</t>
  </si>
  <si>
    <t xml:space="preserve">(0,25+1,70+0,10)*2</t>
  </si>
  <si>
    <t xml:space="preserve">stropní kce</t>
  </si>
  <si>
    <t xml:space="preserve">762841811</t>
  </si>
  <si>
    <t xml:space="preserve">Demontáž podbíjení obkladů stropů a střech sklonu do 60° z hrubých prken tl do 35 mm</t>
  </si>
  <si>
    <t xml:space="preserve">1843252864</t>
  </si>
  <si>
    <t xml:space="preserve">998762202</t>
  </si>
  <si>
    <t xml:space="preserve">Přesun hmot procentní pro kce tesařské v objektech v do 12 m</t>
  </si>
  <si>
    <t xml:space="preserve">1091107114</t>
  </si>
  <si>
    <t xml:space="preserve">766660021</t>
  </si>
  <si>
    <t xml:space="preserve">Montáž dveřních křídel otvíravých 1křídlových š do 0,8 m požárních do ocelové zárubně</t>
  </si>
  <si>
    <t xml:space="preserve">-520409155</t>
  </si>
  <si>
    <t xml:space="preserve">61165192</t>
  </si>
  <si>
    <t xml:space="preserve">dveře vnitřní protipožární foliované 1křídlé 80x197 cm</t>
  </si>
  <si>
    <t xml:space="preserve">-912107418</t>
  </si>
  <si>
    <t xml:space="preserve">766660722</t>
  </si>
  <si>
    <t xml:space="preserve">Montáž dveřního kování - zámku a klik</t>
  </si>
  <si>
    <t xml:space="preserve">-1405325701</t>
  </si>
  <si>
    <t xml:space="preserve">54926400</t>
  </si>
  <si>
    <t xml:space="preserve">zámek stavební dveřní zadlabací s vložkou 5131</t>
  </si>
  <si>
    <t xml:space="preserve">1514101658</t>
  </si>
  <si>
    <t xml:space="preserve">54914610</t>
  </si>
  <si>
    <t xml:space="preserve">kování vrchní dveřní klika včetně rozet a montážního materiálu - dle výběru objednatele - uvažovaná cena 500Kč/kus</t>
  </si>
  <si>
    <t xml:space="preserve">-1178768937</t>
  </si>
  <si>
    <t xml:space="preserve">7668</t>
  </si>
  <si>
    <t xml:space="preserve">Montáž kuchyňských linek vč. dodávky skříněk, lednice, vařiče, dřezu, baterie - dle výběru objednatele - uvažovaná cena 20000Kč/kus</t>
  </si>
  <si>
    <t xml:space="preserve">463113052</t>
  </si>
  <si>
    <t xml:space="preserve">998766202</t>
  </si>
  <si>
    <t xml:space="preserve">Přesun hmot procentní pro konstrukce truhlářské v objektech v do 12 m</t>
  </si>
  <si>
    <t xml:space="preserve">-671717589</t>
  </si>
  <si>
    <t xml:space="preserve">775411820</t>
  </si>
  <si>
    <t xml:space="preserve">Demontáž soklíků nebo lišt dřevěných připevňovaných vruty</t>
  </si>
  <si>
    <t xml:space="preserve">2026396451</t>
  </si>
  <si>
    <t xml:space="preserve">3,735+0,50</t>
  </si>
  <si>
    <t xml:space="preserve">5,025+0,50</t>
  </si>
  <si>
    <t xml:space="preserve">přízemí</t>
  </si>
  <si>
    <t xml:space="preserve">1,70+0,25+0,05+0,125+0,50</t>
  </si>
  <si>
    <t xml:space="preserve">1,80+0,25+0,05+0,125+0,50</t>
  </si>
  <si>
    <t xml:space="preserve">poschodí</t>
  </si>
  <si>
    <t xml:space="preserve">775413120</t>
  </si>
  <si>
    <t xml:space="preserve">Montáž podlahové lišty ze dřeva tvrdého nebo měkkého připevněné vruty s přetmelením</t>
  </si>
  <si>
    <t xml:space="preserve">1026578069</t>
  </si>
  <si>
    <t xml:space="preserve">61418152</t>
  </si>
  <si>
    <t xml:space="preserve">lišta podlahová dřevěná - dle stávajících</t>
  </si>
  <si>
    <t xml:space="preserve">1533293021</t>
  </si>
  <si>
    <t xml:space="preserve">775510952</t>
  </si>
  <si>
    <t xml:space="preserve">Doplnění podlah vlysových, tl do 22 mm, plochy do 1 m2</t>
  </si>
  <si>
    <t xml:space="preserve">-1588502082</t>
  </si>
  <si>
    <t xml:space="preserve">podlaží</t>
  </si>
  <si>
    <t xml:space="preserve">61192142</t>
  </si>
  <si>
    <t xml:space="preserve">vlysy parketové - původní </t>
  </si>
  <si>
    <t xml:space="preserve">1710618646</t>
  </si>
  <si>
    <t xml:space="preserve">775511439</t>
  </si>
  <si>
    <t xml:space="preserve">Montáž podlahy z vlysů lepených, tl do 22 mm, š do 50 mm, dl do 300 mm z jakýchkoliv dřevin</t>
  </si>
  <si>
    <t xml:space="preserve">-1178398689</t>
  </si>
  <si>
    <t xml:space="preserve">(5,025+0,25)*(3,735+0,25)</t>
  </si>
  <si>
    <t xml:space="preserve">-700231635</t>
  </si>
  <si>
    <t xml:space="preserve">775511820</t>
  </si>
  <si>
    <t xml:space="preserve">Demontáž podlah vlysových lepených bez lišt</t>
  </si>
  <si>
    <t xml:space="preserve">-1420947963</t>
  </si>
  <si>
    <t xml:space="preserve">(1,70+0,25+0,05+0,125+0,25)*(1,80+0,25+0,05+0,125+0,25)</t>
  </si>
  <si>
    <t xml:space="preserve">775511900x</t>
  </si>
  <si>
    <t xml:space="preserve">Demontáž podlah vlysových lepených bez lišt - příplatek pro další použití</t>
  </si>
  <si>
    <t xml:space="preserve">1188917898</t>
  </si>
  <si>
    <t xml:space="preserve">998775202</t>
  </si>
  <si>
    <t xml:space="preserve">Přesun hmot procentní pro podlahy dřevěné v objektech v do 12 m</t>
  </si>
  <si>
    <t xml:space="preserve">-1098412582</t>
  </si>
  <si>
    <t xml:space="preserve">781413117</t>
  </si>
  <si>
    <t xml:space="preserve">Montáž obkladaček vnitřních pórovinových pravoúhlých do 100 ks/m2 lepených standardním lepidlem</t>
  </si>
  <si>
    <t xml:space="preserve">-1161376661</t>
  </si>
  <si>
    <t xml:space="preserve">1,50*(0,60+1,266+0,60+1,02+0,29+1,095+0,29)</t>
  </si>
  <si>
    <t xml:space="preserve">přízemí kuchyňka</t>
  </si>
  <si>
    <t xml:space="preserve">59761400</t>
  </si>
  <si>
    <t xml:space="preserve">dlaždice keramické slinuté neglazované mrazuvzdorné  přes 85 do 100 ks/m2 - dle výběru objednatele - uvažovaná cena 600Kč/m2</t>
  </si>
  <si>
    <t xml:space="preserve">-1236230735</t>
  </si>
  <si>
    <t xml:space="preserve">781419191</t>
  </si>
  <si>
    <t xml:space="preserve">Příplatek k montáži obkladů vnitřních pórovinových za plochu do 10 m2</t>
  </si>
  <si>
    <t xml:space="preserve">1551589089</t>
  </si>
  <si>
    <t xml:space="preserve">781419192</t>
  </si>
  <si>
    <t xml:space="preserve">Příplatek k montáži obkladů vnitřních pórovinových za omezený prostor</t>
  </si>
  <si>
    <t xml:space="preserve">148840873</t>
  </si>
  <si>
    <t xml:space="preserve">781493511</t>
  </si>
  <si>
    <t xml:space="preserve">Plastové profily ukončovací lepené standardním lepidlem</t>
  </si>
  <si>
    <t xml:space="preserve">-1471573554</t>
  </si>
  <si>
    <t xml:space="preserve">781495111</t>
  </si>
  <si>
    <t xml:space="preserve">Penetrace podkladu vnitřních obkladů</t>
  </si>
  <si>
    <t xml:space="preserve">558005658</t>
  </si>
  <si>
    <t xml:space="preserve">781495141</t>
  </si>
  <si>
    <t xml:space="preserve">Průnik obkladem kruhový do DN 30 bez izolace</t>
  </si>
  <si>
    <t xml:space="preserve">-87434849</t>
  </si>
  <si>
    <t xml:space="preserve">781495142</t>
  </si>
  <si>
    <t xml:space="preserve">Průnik obkladem kruhový do DN 90 bez izolace</t>
  </si>
  <si>
    <t xml:space="preserve">1372739857</t>
  </si>
  <si>
    <t xml:space="preserve">998781202</t>
  </si>
  <si>
    <t xml:space="preserve">Přesun hmot procentní pro obklady keramické v objektech v do 12 m</t>
  </si>
  <si>
    <t xml:space="preserve">281801988</t>
  </si>
  <si>
    <t xml:space="preserve">Dvojnásobné bílé malby  ze směsí za sucha dobře otěruvzdorných - výtahová šachta, místnosti apod.</t>
  </si>
  <si>
    <t xml:space="preserve">1638667030</t>
  </si>
  <si>
    <t xml:space="preserve">104,987</t>
  </si>
  <si>
    <t xml:space="preserve">šachta, strojovna</t>
  </si>
  <si>
    <t xml:space="preserve">5,051</t>
  </si>
  <si>
    <t xml:space="preserve">36,70</t>
  </si>
  <si>
    <t xml:space="preserve">stěny místnosti</t>
  </si>
  <si>
    <t xml:space="preserve">ostatní plocha dotčená úpravami - odhad</t>
  </si>
  <si>
    <t xml:space="preserve">210-0</t>
  </si>
  <si>
    <t xml:space="preserve">Drobné úpravy elektroinstalace vč. stavebních přípomocí - sklep (posunutí rozvodů, vypínačů apod. při úpravě dveřních otvorů) </t>
  </si>
  <si>
    <t xml:space="preserve">soub</t>
  </si>
  <si>
    <t xml:space="preserve">-731331187</t>
  </si>
  <si>
    <t xml:space="preserve">210-1</t>
  </si>
  <si>
    <t xml:space="preserve">Drobné úpravy elektroinstalace vč. stavebních přípomocí - přízemí (posunutí rozvodů, vypínačů apod. při úpravě dveřních otvorů) </t>
  </si>
  <si>
    <t xml:space="preserve">-1921440875</t>
  </si>
  <si>
    <t xml:space="preserve">210-2</t>
  </si>
  <si>
    <t xml:space="preserve">Drobné úpravy elektroinstalace vč. stavebních přípomocí - poschodí (posunutí rozvodů, vypínačů apod. při úpravě dveřních otvorů) </t>
  </si>
  <si>
    <t xml:space="preserve">-654122453</t>
  </si>
  <si>
    <t xml:space="preserve">210-3</t>
  </si>
  <si>
    <t xml:space="preserve">Dopojení a přívod elektroinstalace do strojovny výtahu - bez úprav rozvaděče vč. stavebních přípomocí</t>
  </si>
  <si>
    <t xml:space="preserve">-817108530</t>
  </si>
  <si>
    <t xml:space="preserve">300</t>
  </si>
  <si>
    <t xml:space="preserve">Dodávka a montáž výtahu dle PD č. 11/05/R z 11/2008</t>
  </si>
  <si>
    <t xml:space="preserve">-1483671323</t>
  </si>
  <si>
    <t xml:space="preserve">-233446070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</si>
</sst>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/MM/YYYY"/>
    <numFmt numFmtId="169" formatCode="#,##0.00000"/>
    <numFmt numFmtId="170" formatCode="#,##0.000"/>
  </numFmts>
  <fonts count="40">
    <font>
      <sz val="8"/>
      <name val="Trebuchet MS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AE682"/>
      <name val="Trebuchet MS"/>
      <family val="0"/>
      <charset val="1"/>
    </font>
    <font>
      <sz val="10"/>
      <name val="Trebuchet MS"/>
      <family val="0"/>
      <charset val="1"/>
    </font>
    <font>
      <sz val="10"/>
      <color rgb="FF960000"/>
      <name val="Trebuchet MS"/>
      <family val="0"/>
      <charset val="1"/>
    </font>
    <font>
      <u val="single"/>
      <sz val="10"/>
      <color rgb="FF0000FF"/>
      <name val="Trebuchet MS"/>
      <family val="0"/>
      <charset val="1"/>
    </font>
    <font>
      <u val="single"/>
      <sz val="11"/>
      <color rgb="FF0000FF"/>
      <name val="Calibri"/>
      <family val="0"/>
      <charset val="1"/>
    </font>
    <font>
      <sz val="8"/>
      <color rgb="FF3366FF"/>
      <name val="Trebuchet MS"/>
      <family val="0"/>
      <charset val="1"/>
    </font>
    <font>
      <b val="true"/>
      <sz val="16"/>
      <name val="Trebuchet MS"/>
      <family val="0"/>
      <charset val="1"/>
    </font>
    <font>
      <b val="true"/>
      <sz val="12"/>
      <color rgb="FF969696"/>
      <name val="Trebuchet MS"/>
      <family val="0"/>
      <charset val="1"/>
    </font>
    <font>
      <sz val="9"/>
      <color rgb="FF969696"/>
      <name val="Trebuchet MS"/>
      <family val="0"/>
      <charset val="1"/>
    </font>
    <font>
      <sz val="9"/>
      <name val="Trebuchet MS"/>
      <family val="0"/>
      <charset val="1"/>
    </font>
    <font>
      <b val="true"/>
      <sz val="8"/>
      <color rgb="FF969696"/>
      <name val="Trebuchet MS"/>
      <family val="0"/>
      <charset val="1"/>
    </font>
    <font>
      <b val="true"/>
      <sz val="12"/>
      <name val="Trebuchet MS"/>
      <family val="0"/>
      <charset val="1"/>
    </font>
    <font>
      <sz val="10"/>
      <color rgb="FF464646"/>
      <name val="Trebuchet MS"/>
      <family val="0"/>
      <charset val="1"/>
    </font>
    <font>
      <b val="true"/>
      <sz val="10"/>
      <name val="Trebuchet MS"/>
      <family val="0"/>
      <charset val="1"/>
    </font>
    <font>
      <sz val="8"/>
      <color rgb="FF969696"/>
      <name val="Trebuchet MS"/>
      <family val="0"/>
      <charset val="1"/>
    </font>
    <font>
      <b val="true"/>
      <sz val="10"/>
      <color rgb="FF464646"/>
      <name val="Trebuchet MS"/>
      <family val="0"/>
      <charset val="1"/>
    </font>
    <font>
      <sz val="10"/>
      <color rgb="FF969696"/>
      <name val="Trebuchet MS"/>
      <family val="0"/>
      <charset val="1"/>
    </font>
    <font>
      <b val="true"/>
      <sz val="9"/>
      <name val="Trebuchet MS"/>
      <family val="0"/>
      <charset val="1"/>
    </font>
    <font>
      <sz val="12"/>
      <color rgb="FF969696"/>
      <name val="Trebuchet MS"/>
      <family val="0"/>
      <charset val="1"/>
    </font>
    <font>
      <b val="true"/>
      <sz val="12"/>
      <color rgb="FF960000"/>
      <name val="Trebuchet MS"/>
      <family val="0"/>
      <charset val="1"/>
    </font>
    <font>
      <sz val="12"/>
      <name val="Trebuchet MS"/>
      <family val="0"/>
      <charset val="1"/>
    </font>
    <font>
      <sz val="18"/>
      <color rgb="FF0000FF"/>
      <name val="Wingdings 2"/>
      <family val="0"/>
      <charset val="1"/>
    </font>
    <font>
      <sz val="11"/>
      <name val="Trebuchet MS"/>
      <family val="0"/>
      <charset val="1"/>
    </font>
    <font>
      <b val="true"/>
      <sz val="11"/>
      <color rgb="FF003366"/>
      <name val="Trebuchet MS"/>
      <family val="0"/>
      <charset val="1"/>
    </font>
    <font>
      <sz val="11"/>
      <color rgb="FF003366"/>
      <name val="Trebuchet MS"/>
      <family val="0"/>
      <charset val="1"/>
    </font>
    <font>
      <sz val="11"/>
      <color rgb="FF969696"/>
      <name val="Trebuchet MS"/>
      <family val="0"/>
      <charset val="1"/>
    </font>
    <font>
      <sz val="10"/>
      <color rgb="FF003366"/>
      <name val="Trebuchet MS"/>
      <family val="0"/>
      <charset val="1"/>
    </font>
    <font>
      <b val="true"/>
      <sz val="12"/>
      <color rgb="FF800000"/>
      <name val="Trebuchet MS"/>
      <family val="0"/>
      <charset val="1"/>
    </font>
    <font>
      <sz val="12"/>
      <color rgb="FF003366"/>
      <name val="Trebuchet MS"/>
      <family val="0"/>
      <charset val="1"/>
    </font>
    <font>
      <sz val="8"/>
      <color rgb="FF960000"/>
      <name val="Trebuchet MS"/>
      <family val="0"/>
      <charset val="1"/>
    </font>
    <font>
      <b val="true"/>
      <sz val="8"/>
      <name val="Trebuchet MS"/>
      <family val="0"/>
      <charset val="1"/>
    </font>
    <font>
      <sz val="8"/>
      <color rgb="FF003366"/>
      <name val="Trebuchet MS"/>
      <family val="0"/>
      <charset val="1"/>
    </font>
    <font>
      <sz val="8"/>
      <color rgb="FF505050"/>
      <name val="Trebuchet MS"/>
      <family val="0"/>
      <charset val="1"/>
    </font>
    <font>
      <sz val="8"/>
      <color rgb="FF800080"/>
      <name val="Trebuchet MS"/>
      <family val="0"/>
      <charset val="1"/>
    </font>
    <font>
      <sz val="8"/>
      <color rgb="FFFF0000"/>
      <name val="Trebuchet MS"/>
      <family val="0"/>
      <charset val="1"/>
    </font>
    <font>
      <i val="true"/>
      <sz val="8"/>
      <color rgb="FF0000FF"/>
      <name val="Trebuchet MS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5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5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9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9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9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30" fillId="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0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4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0" fillId="4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0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6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3" fillId="6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3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6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6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6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3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3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3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5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3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4" borderId="2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3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9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9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9" fillId="4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9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0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4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2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4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4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4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4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8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9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270720</xdr:colOff>
      <xdr:row>0</xdr:row>
      <xdr:rowOff>270720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270720" cy="270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276480</xdr:colOff>
      <xdr:row>0</xdr:row>
      <xdr:rowOff>276480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276480</xdr:colOff>
      <xdr:row>0</xdr:row>
      <xdr:rowOff>276480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K9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7"/>
    <col collapsed="false" customWidth="true" hidden="false" outlineLevel="0" max="3" min="3" style="0" width="4.17"/>
    <col collapsed="false" customWidth="true" hidden="false" outlineLevel="0" max="33" min="4" style="0" width="2.5"/>
    <col collapsed="false" customWidth="true" hidden="false" outlineLevel="0" max="34" min="34" style="0" width="3.32"/>
    <col collapsed="false" customWidth="true" hidden="false" outlineLevel="0" max="37" min="35" style="0" width="2.5"/>
    <col collapsed="false" customWidth="true" hidden="false" outlineLevel="0" max="38" min="38" style="0" width="8.33"/>
    <col collapsed="false" customWidth="true" hidden="false" outlineLevel="0" max="39" min="39" style="0" width="3.32"/>
    <col collapsed="false" customWidth="true" hidden="false" outlineLevel="0" max="40" min="40" style="0" width="13.34"/>
    <col collapsed="false" customWidth="true" hidden="false" outlineLevel="0" max="41" min="41" style="0" width="7.49"/>
    <col collapsed="false" customWidth="true" hidden="false" outlineLevel="0" max="42" min="42" style="0" width="4.17"/>
    <col collapsed="false" customWidth="true" hidden="false" outlineLevel="0" max="43" min="43" style="0" width="1.67"/>
    <col collapsed="false" customWidth="true" hidden="false" outlineLevel="0" max="44" min="44" style="0" width="13.67"/>
    <col collapsed="false" customWidth="true" hidden="true" outlineLevel="0" max="46" min="45" style="0" width="25.82"/>
    <col collapsed="false" customWidth="true" hidden="true" outlineLevel="0" max="47" min="47" style="0" width="25.01"/>
    <col collapsed="false" customWidth="true" hidden="true" outlineLevel="0" max="52" min="48" style="0" width="21.67"/>
    <col collapsed="false" customWidth="true" hidden="true" outlineLevel="0" max="53" min="53" style="0" width="19.16"/>
    <col collapsed="false" customWidth="true" hidden="true" outlineLevel="0" max="54" min="54" style="0" width="25.01"/>
    <col collapsed="false" customWidth="true" hidden="true" outlineLevel="0" max="56" min="55" style="0" width="19.16"/>
    <col collapsed="false" customWidth="true" hidden="false" outlineLevel="0" max="57" min="57" style="0" width="66.51"/>
    <col collapsed="false" customWidth="true" hidden="false" outlineLevel="0" max="70" min="58" style="0" width="8.5"/>
    <col collapsed="false" customWidth="true" hidden="true" outlineLevel="0" max="89" min="71" style="0" width="9.33"/>
    <col collapsed="false" customWidth="true" hidden="false" outlineLevel="0" max="1025" min="90" style="0" width="8.5"/>
  </cols>
  <sheetData>
    <row r="1" customFormat="false" ht="21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 t="s">
        <v>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6</v>
      </c>
      <c r="BU1" s="7" t="s">
        <v>6</v>
      </c>
    </row>
    <row r="2" customFormat="false" ht="36.95" hidden="false" customHeight="true" outlineLevel="0" collapsed="false">
      <c r="C2" s="8" t="s">
        <v>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8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9</v>
      </c>
      <c r="BT2" s="10" t="s">
        <v>10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9</v>
      </c>
      <c r="BT3" s="10" t="s">
        <v>11</v>
      </c>
    </row>
    <row r="4" customFormat="false" ht="36.95" hidden="false" customHeight="true" outlineLevel="0" collapsed="false">
      <c r="B4" s="14"/>
      <c r="C4" s="15" t="s">
        <v>12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13</v>
      </c>
      <c r="BE4" s="18" t="s">
        <v>14</v>
      </c>
      <c r="BS4" s="10" t="s">
        <v>15</v>
      </c>
    </row>
    <row r="5" customFormat="false" ht="14.4" hidden="false" customHeight="true" outlineLevel="0" collapsed="false">
      <c r="B5" s="14"/>
      <c r="C5" s="19"/>
      <c r="D5" s="20" t="s">
        <v>16</v>
      </c>
      <c r="E5" s="19"/>
      <c r="F5" s="19"/>
      <c r="G5" s="19"/>
      <c r="H5" s="19"/>
      <c r="I5" s="19"/>
      <c r="J5" s="19"/>
      <c r="K5" s="21" t="s">
        <v>17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9"/>
      <c r="AQ5" s="16"/>
      <c r="BE5" s="22" t="s">
        <v>18</v>
      </c>
      <c r="BS5" s="10" t="s">
        <v>9</v>
      </c>
    </row>
    <row r="6" customFormat="false" ht="36.95" hidden="false" customHeight="true" outlineLevel="0" collapsed="false">
      <c r="B6" s="14"/>
      <c r="C6" s="19"/>
      <c r="D6" s="23" t="s">
        <v>19</v>
      </c>
      <c r="E6" s="19"/>
      <c r="F6" s="19"/>
      <c r="G6" s="19"/>
      <c r="H6" s="19"/>
      <c r="I6" s="19"/>
      <c r="J6" s="19"/>
      <c r="K6" s="24" t="s">
        <v>20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9"/>
      <c r="AQ6" s="16"/>
      <c r="BE6" s="22"/>
      <c r="BS6" s="10" t="s">
        <v>9</v>
      </c>
    </row>
    <row r="7" customFormat="false" ht="14.4" hidden="false" customHeight="true" outlineLevel="0" collapsed="false">
      <c r="B7" s="14"/>
      <c r="C7" s="19"/>
      <c r="D7" s="25" t="s">
        <v>21</v>
      </c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22</v>
      </c>
      <c r="AL7" s="19"/>
      <c r="AM7" s="19"/>
      <c r="AN7" s="21"/>
      <c r="AO7" s="19"/>
      <c r="AP7" s="19"/>
      <c r="AQ7" s="16"/>
      <c r="BE7" s="22"/>
      <c r="BS7" s="10" t="s">
        <v>9</v>
      </c>
    </row>
    <row r="8" customFormat="false" ht="14.4" hidden="false" customHeight="true" outlineLevel="0" collapsed="false">
      <c r="B8" s="14"/>
      <c r="C8" s="19"/>
      <c r="D8" s="25" t="s">
        <v>23</v>
      </c>
      <c r="E8" s="19"/>
      <c r="F8" s="19"/>
      <c r="G8" s="19"/>
      <c r="H8" s="19"/>
      <c r="I8" s="19"/>
      <c r="J8" s="19"/>
      <c r="K8" s="21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25</v>
      </c>
      <c r="AL8" s="19"/>
      <c r="AM8" s="19"/>
      <c r="AN8" s="26" t="s">
        <v>26</v>
      </c>
      <c r="AO8" s="19"/>
      <c r="AP8" s="19"/>
      <c r="AQ8" s="16"/>
      <c r="BE8" s="22"/>
      <c r="BS8" s="10" t="s">
        <v>9</v>
      </c>
    </row>
    <row r="9" customFormat="false" ht="14.4" hidden="false" customHeight="true" outlineLevel="0" collapsed="false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6"/>
      <c r="BE9" s="22"/>
      <c r="BS9" s="10" t="s">
        <v>9</v>
      </c>
    </row>
    <row r="10" customFormat="false" ht="14.4" hidden="false" customHeight="true" outlineLevel="0" collapsed="false">
      <c r="B10" s="14"/>
      <c r="C10" s="19"/>
      <c r="D10" s="25" t="s">
        <v>27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28</v>
      </c>
      <c r="AL10" s="19"/>
      <c r="AM10" s="19"/>
      <c r="AN10" s="21" t="s">
        <v>29</v>
      </c>
      <c r="AO10" s="19"/>
      <c r="AP10" s="19"/>
      <c r="AQ10" s="16"/>
      <c r="BE10" s="22"/>
      <c r="BS10" s="10" t="s">
        <v>9</v>
      </c>
    </row>
    <row r="11" customFormat="false" ht="18.5" hidden="false" customHeight="true" outlineLevel="0" collapsed="false">
      <c r="B11" s="14"/>
      <c r="C11" s="19"/>
      <c r="D11" s="19"/>
      <c r="E11" s="21" t="s">
        <v>30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31</v>
      </c>
      <c r="AL11" s="19"/>
      <c r="AM11" s="19"/>
      <c r="AN11" s="21" t="s">
        <v>32</v>
      </c>
      <c r="AO11" s="19"/>
      <c r="AP11" s="19"/>
      <c r="AQ11" s="16"/>
      <c r="BE11" s="22"/>
      <c r="BS11" s="10" t="s">
        <v>9</v>
      </c>
    </row>
    <row r="12" customFormat="false" ht="6.95" hidden="false" customHeight="true" outlineLevel="0" collapsed="false"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6"/>
      <c r="BE12" s="22"/>
      <c r="BS12" s="10" t="s">
        <v>9</v>
      </c>
    </row>
    <row r="13" customFormat="false" ht="14.4" hidden="false" customHeight="true" outlineLevel="0" collapsed="false">
      <c r="B13" s="14"/>
      <c r="C13" s="19"/>
      <c r="D13" s="25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28</v>
      </c>
      <c r="AL13" s="19"/>
      <c r="AM13" s="19"/>
      <c r="AN13" s="27" t="s">
        <v>34</v>
      </c>
      <c r="AO13" s="19"/>
      <c r="AP13" s="19"/>
      <c r="AQ13" s="16"/>
      <c r="BE13" s="22"/>
      <c r="BS13" s="10" t="s">
        <v>9</v>
      </c>
    </row>
    <row r="14" customFormat="false" ht="12.8" hidden="false" customHeight="false" outlineLevel="0" collapsed="false">
      <c r="B14" s="14"/>
      <c r="C14" s="19"/>
      <c r="D14" s="19"/>
      <c r="E14" s="27" t="s">
        <v>34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 t="s">
        <v>31</v>
      </c>
      <c r="AL14" s="19"/>
      <c r="AM14" s="19"/>
      <c r="AN14" s="27" t="s">
        <v>34</v>
      </c>
      <c r="AO14" s="19"/>
      <c r="AP14" s="19"/>
      <c r="AQ14" s="16"/>
      <c r="BE14" s="22"/>
      <c r="BS14" s="10" t="s">
        <v>9</v>
      </c>
    </row>
    <row r="15" customFormat="false" ht="6.95" hidden="false" customHeight="true" outlineLevel="0" collapsed="false">
      <c r="B15" s="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6"/>
      <c r="BE15" s="22"/>
      <c r="BS15" s="10" t="s">
        <v>6</v>
      </c>
    </row>
    <row r="16" customFormat="false" ht="14.4" hidden="false" customHeight="true" outlineLevel="0" collapsed="false">
      <c r="B16" s="14"/>
      <c r="C16" s="19"/>
      <c r="D16" s="25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28</v>
      </c>
      <c r="AL16" s="19"/>
      <c r="AM16" s="19"/>
      <c r="AN16" s="21" t="s">
        <v>36</v>
      </c>
      <c r="AO16" s="19"/>
      <c r="AP16" s="19"/>
      <c r="AQ16" s="16"/>
      <c r="BE16" s="22"/>
      <c r="BS16" s="10" t="s">
        <v>6</v>
      </c>
    </row>
    <row r="17" customFormat="false" ht="18.5" hidden="false" customHeight="true" outlineLevel="0" collapsed="false">
      <c r="B17" s="14"/>
      <c r="C17" s="19"/>
      <c r="D17" s="19"/>
      <c r="E17" s="21" t="s">
        <v>37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31</v>
      </c>
      <c r="AL17" s="19"/>
      <c r="AM17" s="19"/>
      <c r="AN17" s="21" t="s">
        <v>38</v>
      </c>
      <c r="AO17" s="19"/>
      <c r="AP17" s="19"/>
      <c r="AQ17" s="16"/>
      <c r="BE17" s="22"/>
      <c r="BS17" s="10" t="s">
        <v>39</v>
      </c>
    </row>
    <row r="18" customFormat="false" ht="6.95" hidden="false" customHeight="true" outlineLevel="0" collapsed="false">
      <c r="B18" s="1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6"/>
      <c r="BE18" s="22"/>
      <c r="BS18" s="10" t="s">
        <v>9</v>
      </c>
    </row>
    <row r="19" customFormat="false" ht="14.4" hidden="false" customHeight="true" outlineLevel="0" collapsed="false">
      <c r="B19" s="14"/>
      <c r="C19" s="19"/>
      <c r="D19" s="25" t="s">
        <v>40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28</v>
      </c>
      <c r="AL19" s="19"/>
      <c r="AM19" s="19"/>
      <c r="AN19" s="21" t="s">
        <v>41</v>
      </c>
      <c r="AO19" s="19"/>
      <c r="AP19" s="19"/>
      <c r="AQ19" s="16"/>
      <c r="BE19" s="22"/>
      <c r="BS19" s="10" t="s">
        <v>9</v>
      </c>
    </row>
    <row r="20" customFormat="false" ht="18.5" hidden="false" customHeight="true" outlineLevel="0" collapsed="false">
      <c r="B20" s="14"/>
      <c r="C20" s="19"/>
      <c r="D20" s="19"/>
      <c r="E20" s="21" t="s">
        <v>42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31</v>
      </c>
      <c r="AL20" s="19"/>
      <c r="AM20" s="19"/>
      <c r="AN20" s="21" t="s">
        <v>43</v>
      </c>
      <c r="AO20" s="19"/>
      <c r="AP20" s="19"/>
      <c r="AQ20" s="16"/>
      <c r="BE20" s="22"/>
    </row>
    <row r="21" customFormat="false" ht="6.95" hidden="false" customHeight="true" outlineLevel="0" collapsed="false"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6"/>
      <c r="BE21" s="22"/>
    </row>
    <row r="22" customFormat="false" ht="12.8" hidden="false" customHeight="false" outlineLevel="0" collapsed="false">
      <c r="B22" s="14"/>
      <c r="C22" s="19"/>
      <c r="D22" s="25" t="s">
        <v>44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6"/>
      <c r="BE22" s="22"/>
    </row>
    <row r="23" customFormat="false" ht="71.25" hidden="false" customHeight="true" outlineLevel="0" collapsed="false">
      <c r="B23" s="14"/>
      <c r="C23" s="19"/>
      <c r="D23" s="19"/>
      <c r="E23" s="28" t="s">
        <v>45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9"/>
      <c r="AP23" s="19"/>
      <c r="AQ23" s="16"/>
      <c r="BE23" s="22"/>
    </row>
    <row r="24" customFormat="false" ht="6.95" hidden="false" customHeight="true" outlineLevel="0" collapsed="false">
      <c r="B24" s="1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6"/>
      <c r="BE24" s="22"/>
    </row>
    <row r="25" customFormat="false" ht="6.95" hidden="false" customHeight="true" outlineLevel="0" collapsed="false">
      <c r="B25" s="14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16"/>
      <c r="BE25" s="22"/>
    </row>
    <row r="26" customFormat="false" ht="14.4" hidden="false" customHeight="true" outlineLevel="0" collapsed="false">
      <c r="B26" s="14"/>
      <c r="C26" s="19"/>
      <c r="D26" s="30" t="s">
        <v>46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1" t="n">
        <f aca="false">ROUND(AG87,2)</f>
        <v>0</v>
      </c>
      <c r="AL26" s="31"/>
      <c r="AM26" s="31"/>
      <c r="AN26" s="31"/>
      <c r="AO26" s="31"/>
      <c r="AP26" s="19"/>
      <c r="AQ26" s="16"/>
      <c r="BE26" s="22"/>
    </row>
    <row r="27" customFormat="false" ht="14.4" hidden="false" customHeight="true" outlineLevel="0" collapsed="false">
      <c r="B27" s="14"/>
      <c r="C27" s="19"/>
      <c r="D27" s="30" t="s">
        <v>47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1" t="n">
        <f aca="false">ROUND(AG91,2)</f>
        <v>0</v>
      </c>
      <c r="AL27" s="31"/>
      <c r="AM27" s="31"/>
      <c r="AN27" s="31"/>
      <c r="AO27" s="31"/>
      <c r="AP27" s="19"/>
      <c r="AQ27" s="16"/>
      <c r="BE27" s="22"/>
    </row>
    <row r="28" s="32" customFormat="true" ht="6.95" hidden="false" customHeight="true" outlineLevel="0" collapsed="false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2"/>
    </row>
    <row r="29" customFormat="false" ht="25.9" hidden="false" customHeight="true" outlineLevel="0" collapsed="false">
      <c r="A29" s="32"/>
      <c r="B29" s="33"/>
      <c r="C29" s="34"/>
      <c r="D29" s="36" t="s">
        <v>48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 t="n">
        <f aca="false">ROUND(AK26+AK27,2)</f>
        <v>0</v>
      </c>
      <c r="AL29" s="38"/>
      <c r="AM29" s="38"/>
      <c r="AN29" s="38"/>
      <c r="AO29" s="38"/>
      <c r="AP29" s="34"/>
      <c r="AQ29" s="35"/>
      <c r="BE29" s="22"/>
    </row>
    <row r="30" customFormat="false" ht="6.95" hidden="false" customHeight="true" outlineLevel="0" collapsed="false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2"/>
    </row>
    <row r="31" s="39" customFormat="true" ht="14.4" hidden="false" customHeight="true" outlineLevel="0" collapsed="false">
      <c r="B31" s="40"/>
      <c r="C31" s="41"/>
      <c r="D31" s="42" t="s">
        <v>49</v>
      </c>
      <c r="E31" s="41"/>
      <c r="F31" s="42" t="s">
        <v>50</v>
      </c>
      <c r="G31" s="41"/>
      <c r="H31" s="41"/>
      <c r="I31" s="41"/>
      <c r="J31" s="41"/>
      <c r="K31" s="41"/>
      <c r="L31" s="43" t="n">
        <v>0.21</v>
      </c>
      <c r="M31" s="43"/>
      <c r="N31" s="43"/>
      <c r="O31" s="43"/>
      <c r="P31" s="41"/>
      <c r="Q31" s="41"/>
      <c r="R31" s="41"/>
      <c r="S31" s="41"/>
      <c r="T31" s="44" t="s">
        <v>51</v>
      </c>
      <c r="U31" s="41"/>
      <c r="V31" s="41"/>
      <c r="W31" s="45" t="n">
        <f aca="false">ROUND(AZ87+SUM(CD92:CD96),2)</f>
        <v>0</v>
      </c>
      <c r="X31" s="45"/>
      <c r="Y31" s="45"/>
      <c r="Z31" s="45"/>
      <c r="AA31" s="45"/>
      <c r="AB31" s="45"/>
      <c r="AC31" s="45"/>
      <c r="AD31" s="45"/>
      <c r="AE31" s="45"/>
      <c r="AF31" s="41"/>
      <c r="AG31" s="41"/>
      <c r="AH31" s="41"/>
      <c r="AI31" s="41"/>
      <c r="AJ31" s="41"/>
      <c r="AK31" s="45" t="n">
        <f aca="false">ROUND(AV87+SUM(BY92:BY96),2)</f>
        <v>0</v>
      </c>
      <c r="AL31" s="45"/>
      <c r="AM31" s="45"/>
      <c r="AN31" s="45"/>
      <c r="AO31" s="45"/>
      <c r="AP31" s="41"/>
      <c r="AQ31" s="46"/>
      <c r="BE31" s="22"/>
    </row>
    <row r="32" customFormat="false" ht="14.4" hidden="false" customHeight="true" outlineLevel="0" collapsed="false">
      <c r="A32" s="39"/>
      <c r="B32" s="40"/>
      <c r="C32" s="41"/>
      <c r="D32" s="41"/>
      <c r="E32" s="41"/>
      <c r="F32" s="42" t="s">
        <v>52</v>
      </c>
      <c r="G32" s="41"/>
      <c r="H32" s="41"/>
      <c r="I32" s="41"/>
      <c r="J32" s="41"/>
      <c r="K32" s="41"/>
      <c r="L32" s="43" t="n">
        <v>0.15</v>
      </c>
      <c r="M32" s="43"/>
      <c r="N32" s="43"/>
      <c r="O32" s="43"/>
      <c r="P32" s="41"/>
      <c r="Q32" s="41"/>
      <c r="R32" s="41"/>
      <c r="S32" s="41"/>
      <c r="T32" s="44" t="s">
        <v>51</v>
      </c>
      <c r="U32" s="41"/>
      <c r="V32" s="41"/>
      <c r="W32" s="45" t="n">
        <f aca="false">ROUND(BA87+SUM(CE92:CE96),2)</f>
        <v>0</v>
      </c>
      <c r="X32" s="45"/>
      <c r="Y32" s="45"/>
      <c r="Z32" s="45"/>
      <c r="AA32" s="45"/>
      <c r="AB32" s="45"/>
      <c r="AC32" s="45"/>
      <c r="AD32" s="45"/>
      <c r="AE32" s="45"/>
      <c r="AF32" s="41"/>
      <c r="AG32" s="41"/>
      <c r="AH32" s="41"/>
      <c r="AI32" s="41"/>
      <c r="AJ32" s="41"/>
      <c r="AK32" s="45" t="n">
        <f aca="false">ROUND(AW87+SUM(BZ92:BZ96),2)</f>
        <v>0</v>
      </c>
      <c r="AL32" s="45"/>
      <c r="AM32" s="45"/>
      <c r="AN32" s="45"/>
      <c r="AO32" s="45"/>
      <c r="AP32" s="41"/>
      <c r="AQ32" s="46"/>
      <c r="BE32" s="22"/>
    </row>
    <row r="33" customFormat="false" ht="14.4" hidden="true" customHeight="true" outlineLevel="0" collapsed="false">
      <c r="A33" s="39"/>
      <c r="B33" s="40"/>
      <c r="C33" s="41"/>
      <c r="D33" s="41"/>
      <c r="E33" s="41"/>
      <c r="F33" s="42" t="s">
        <v>53</v>
      </c>
      <c r="G33" s="41"/>
      <c r="H33" s="41"/>
      <c r="I33" s="41"/>
      <c r="J33" s="41"/>
      <c r="K33" s="41"/>
      <c r="L33" s="43" t="n">
        <v>0.21</v>
      </c>
      <c r="M33" s="43"/>
      <c r="N33" s="43"/>
      <c r="O33" s="43"/>
      <c r="P33" s="41"/>
      <c r="Q33" s="41"/>
      <c r="R33" s="41"/>
      <c r="S33" s="41"/>
      <c r="T33" s="44" t="s">
        <v>51</v>
      </c>
      <c r="U33" s="41"/>
      <c r="V33" s="41"/>
      <c r="W33" s="45" t="n">
        <f aca="false">ROUND(BB87+SUM(CF92:CF96),2)</f>
        <v>0</v>
      </c>
      <c r="X33" s="45"/>
      <c r="Y33" s="45"/>
      <c r="Z33" s="45"/>
      <c r="AA33" s="45"/>
      <c r="AB33" s="45"/>
      <c r="AC33" s="45"/>
      <c r="AD33" s="45"/>
      <c r="AE33" s="45"/>
      <c r="AF33" s="41"/>
      <c r="AG33" s="41"/>
      <c r="AH33" s="41"/>
      <c r="AI33" s="41"/>
      <c r="AJ33" s="41"/>
      <c r="AK33" s="45" t="n">
        <v>0</v>
      </c>
      <c r="AL33" s="45"/>
      <c r="AM33" s="45"/>
      <c r="AN33" s="45"/>
      <c r="AO33" s="45"/>
      <c r="AP33" s="41"/>
      <c r="AQ33" s="46"/>
      <c r="BE33" s="22"/>
    </row>
    <row r="34" customFormat="false" ht="14.4" hidden="true" customHeight="true" outlineLevel="0" collapsed="false">
      <c r="A34" s="39"/>
      <c r="B34" s="40"/>
      <c r="C34" s="41"/>
      <c r="D34" s="41"/>
      <c r="E34" s="41"/>
      <c r="F34" s="42" t="s">
        <v>54</v>
      </c>
      <c r="G34" s="41"/>
      <c r="H34" s="41"/>
      <c r="I34" s="41"/>
      <c r="J34" s="41"/>
      <c r="K34" s="41"/>
      <c r="L34" s="43" t="n">
        <v>0.15</v>
      </c>
      <c r="M34" s="43"/>
      <c r="N34" s="43"/>
      <c r="O34" s="43"/>
      <c r="P34" s="41"/>
      <c r="Q34" s="41"/>
      <c r="R34" s="41"/>
      <c r="S34" s="41"/>
      <c r="T34" s="44" t="s">
        <v>51</v>
      </c>
      <c r="U34" s="41"/>
      <c r="V34" s="41"/>
      <c r="W34" s="45" t="n">
        <f aca="false">ROUND(BC87+SUM(CG92:CG96),2)</f>
        <v>0</v>
      </c>
      <c r="X34" s="45"/>
      <c r="Y34" s="45"/>
      <c r="Z34" s="45"/>
      <c r="AA34" s="45"/>
      <c r="AB34" s="45"/>
      <c r="AC34" s="45"/>
      <c r="AD34" s="45"/>
      <c r="AE34" s="45"/>
      <c r="AF34" s="41"/>
      <c r="AG34" s="41"/>
      <c r="AH34" s="41"/>
      <c r="AI34" s="41"/>
      <c r="AJ34" s="41"/>
      <c r="AK34" s="45" t="n">
        <v>0</v>
      </c>
      <c r="AL34" s="45"/>
      <c r="AM34" s="45"/>
      <c r="AN34" s="45"/>
      <c r="AO34" s="45"/>
      <c r="AP34" s="41"/>
      <c r="AQ34" s="46"/>
      <c r="BE34" s="22"/>
    </row>
    <row r="35" customFormat="false" ht="14.4" hidden="true" customHeight="true" outlineLevel="0" collapsed="false">
      <c r="A35" s="39"/>
      <c r="B35" s="40"/>
      <c r="C35" s="41"/>
      <c r="D35" s="41"/>
      <c r="E35" s="41"/>
      <c r="F35" s="42" t="s">
        <v>55</v>
      </c>
      <c r="G35" s="41"/>
      <c r="H35" s="41"/>
      <c r="I35" s="41"/>
      <c r="J35" s="41"/>
      <c r="K35" s="41"/>
      <c r="L35" s="43" t="n">
        <v>0</v>
      </c>
      <c r="M35" s="43"/>
      <c r="N35" s="43"/>
      <c r="O35" s="43"/>
      <c r="P35" s="41"/>
      <c r="Q35" s="41"/>
      <c r="R35" s="41"/>
      <c r="S35" s="41"/>
      <c r="T35" s="44" t="s">
        <v>51</v>
      </c>
      <c r="U35" s="41"/>
      <c r="V35" s="41"/>
      <c r="W35" s="45" t="n">
        <f aca="false">ROUND(BD87+SUM(CH92:CH96),2)</f>
        <v>0</v>
      </c>
      <c r="X35" s="45"/>
      <c r="Y35" s="45"/>
      <c r="Z35" s="45"/>
      <c r="AA35" s="45"/>
      <c r="AB35" s="45"/>
      <c r="AC35" s="45"/>
      <c r="AD35" s="45"/>
      <c r="AE35" s="45"/>
      <c r="AF35" s="41"/>
      <c r="AG35" s="41"/>
      <c r="AH35" s="41"/>
      <c r="AI35" s="41"/>
      <c r="AJ35" s="41"/>
      <c r="AK35" s="45" t="n">
        <v>0</v>
      </c>
      <c r="AL35" s="45"/>
      <c r="AM35" s="45"/>
      <c r="AN35" s="45"/>
      <c r="AO35" s="45"/>
      <c r="AP35" s="41"/>
      <c r="AQ35" s="46"/>
    </row>
    <row r="36" s="32" customFormat="true" ht="6.95" hidden="false" customHeight="true" outlineLevel="0" collapsed="false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customFormat="false" ht="25.9" hidden="false" customHeight="true" outlineLevel="0" collapsed="false">
      <c r="A37" s="32"/>
      <c r="B37" s="33"/>
      <c r="C37" s="47"/>
      <c r="D37" s="48" t="s">
        <v>56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57</v>
      </c>
      <c r="U37" s="49"/>
      <c r="V37" s="49"/>
      <c r="W37" s="49"/>
      <c r="X37" s="51" t="s">
        <v>58</v>
      </c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49"/>
      <c r="AK37" s="52" t="n">
        <f aca="false">SUM(AK29:AK35)</f>
        <v>0</v>
      </c>
      <c r="AL37" s="52"/>
      <c r="AM37" s="52"/>
      <c r="AN37" s="52"/>
      <c r="AO37" s="52"/>
      <c r="AP37" s="47"/>
      <c r="AQ37" s="35"/>
    </row>
    <row r="38" customFormat="false" ht="14.4" hidden="false" customHeight="true" outlineLevel="0" collapsed="false">
      <c r="A38" s="32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customFormat="false" ht="12.8" hidden="false" customHeight="false" outlineLevel="0" collapsed="false"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6"/>
    </row>
    <row r="40" customFormat="false" ht="12.8" hidden="false" customHeight="false" outlineLevel="0" collapsed="false"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6"/>
    </row>
    <row r="41" customFormat="false" ht="12.8" hidden="false" customHeight="false" outlineLevel="0" collapsed="false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6"/>
    </row>
    <row r="42" customFormat="false" ht="12.8" hidden="false" customHeight="false" outlineLevel="0" collapsed="false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6"/>
    </row>
    <row r="43" customFormat="false" ht="12.8" hidden="false" customHeight="false" outlineLevel="0" collapsed="false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6"/>
    </row>
    <row r="44" customFormat="false" ht="12.8" hidden="false" customHeight="false" outlineLevel="0" collapsed="false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6"/>
    </row>
    <row r="45" customFormat="false" ht="12.8" hidden="false" customHeight="false" outlineLevel="0" collapsed="false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6"/>
    </row>
    <row r="46" customFormat="false" ht="12.8" hidden="false" customHeight="false" outlineLevel="0" collapsed="false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6"/>
    </row>
    <row r="47" customFormat="false" ht="12.8" hidden="false" customHeight="false" outlineLevel="0" collapsed="false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6"/>
    </row>
    <row r="48" customFormat="false" ht="12.8" hidden="false" customHeight="false" outlineLevel="0" collapsed="false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6"/>
    </row>
    <row r="49" s="32" customFormat="true" ht="12.8" hidden="false" customHeight="false" outlineLevel="0" collapsed="false">
      <c r="B49" s="33"/>
      <c r="C49" s="34"/>
      <c r="D49" s="53" t="s">
        <v>59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4"/>
      <c r="AB49" s="34"/>
      <c r="AC49" s="53" t="s">
        <v>60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4"/>
      <c r="AQ49" s="35"/>
    </row>
    <row r="50" customFormat="false" ht="12.8" hidden="false" customHeight="false" outlineLevel="0" collapsed="false">
      <c r="B50" s="14"/>
      <c r="C50" s="19"/>
      <c r="D50" s="5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7"/>
      <c r="AA50" s="19"/>
      <c r="AB50" s="19"/>
      <c r="AC50" s="5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7"/>
      <c r="AP50" s="19"/>
      <c r="AQ50" s="16"/>
    </row>
    <row r="51" customFormat="false" ht="12.8" hidden="false" customHeight="false" outlineLevel="0" collapsed="false">
      <c r="B51" s="14"/>
      <c r="C51" s="19"/>
      <c r="D51" s="5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7"/>
      <c r="AA51" s="19"/>
      <c r="AB51" s="19"/>
      <c r="AC51" s="5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7"/>
      <c r="AP51" s="19"/>
      <c r="AQ51" s="16"/>
    </row>
    <row r="52" customFormat="false" ht="12.8" hidden="false" customHeight="false" outlineLevel="0" collapsed="false">
      <c r="B52" s="14"/>
      <c r="C52" s="19"/>
      <c r="D52" s="5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7"/>
      <c r="AA52" s="19"/>
      <c r="AB52" s="19"/>
      <c r="AC52" s="5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7"/>
      <c r="AP52" s="19"/>
      <c r="AQ52" s="16"/>
    </row>
    <row r="53" customFormat="false" ht="12.8" hidden="false" customHeight="false" outlineLevel="0" collapsed="false">
      <c r="B53" s="14"/>
      <c r="C53" s="19"/>
      <c r="D53" s="5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7"/>
      <c r="AA53" s="19"/>
      <c r="AB53" s="19"/>
      <c r="AC53" s="5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7"/>
      <c r="AP53" s="19"/>
      <c r="AQ53" s="16"/>
    </row>
    <row r="54" customFormat="false" ht="12.8" hidden="false" customHeight="false" outlineLevel="0" collapsed="false">
      <c r="B54" s="14"/>
      <c r="C54" s="19"/>
      <c r="D54" s="5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7"/>
      <c r="AA54" s="19"/>
      <c r="AB54" s="19"/>
      <c r="AC54" s="5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7"/>
      <c r="AP54" s="19"/>
      <c r="AQ54" s="16"/>
    </row>
    <row r="55" customFormat="false" ht="12.8" hidden="false" customHeight="false" outlineLevel="0" collapsed="false">
      <c r="B55" s="14"/>
      <c r="C55" s="19"/>
      <c r="D55" s="5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7"/>
      <c r="AA55" s="19"/>
      <c r="AB55" s="19"/>
      <c r="AC55" s="5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7"/>
      <c r="AP55" s="19"/>
      <c r="AQ55" s="16"/>
    </row>
    <row r="56" customFormat="false" ht="12.8" hidden="false" customHeight="false" outlineLevel="0" collapsed="false">
      <c r="B56" s="14"/>
      <c r="C56" s="19"/>
      <c r="D56" s="5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7"/>
      <c r="AA56" s="19"/>
      <c r="AB56" s="19"/>
      <c r="AC56" s="5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7"/>
      <c r="AP56" s="19"/>
      <c r="AQ56" s="16"/>
    </row>
    <row r="57" customFormat="false" ht="12.8" hidden="false" customHeight="false" outlineLevel="0" collapsed="false">
      <c r="B57" s="14"/>
      <c r="C57" s="19"/>
      <c r="D57" s="5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7"/>
      <c r="AA57" s="19"/>
      <c r="AB57" s="19"/>
      <c r="AC57" s="5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7"/>
      <c r="AP57" s="19"/>
      <c r="AQ57" s="16"/>
    </row>
    <row r="58" s="32" customFormat="true" ht="12.8" hidden="false" customHeight="false" outlineLevel="0" collapsed="false">
      <c r="B58" s="33"/>
      <c r="C58" s="34"/>
      <c r="D58" s="58" t="s">
        <v>61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62</v>
      </c>
      <c r="S58" s="59"/>
      <c r="T58" s="59"/>
      <c r="U58" s="59"/>
      <c r="V58" s="59"/>
      <c r="W58" s="59"/>
      <c r="X58" s="59"/>
      <c r="Y58" s="59"/>
      <c r="Z58" s="61"/>
      <c r="AA58" s="34"/>
      <c r="AB58" s="34"/>
      <c r="AC58" s="58" t="s">
        <v>61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62</v>
      </c>
      <c r="AN58" s="59"/>
      <c r="AO58" s="61"/>
      <c r="AP58" s="34"/>
      <c r="AQ58" s="35"/>
    </row>
    <row r="59" customFormat="false" ht="12.8" hidden="false" customHeight="false" outlineLevel="0" collapsed="false">
      <c r="B59" s="1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6"/>
    </row>
    <row r="60" s="32" customFormat="true" ht="12.8" hidden="false" customHeight="false" outlineLevel="0" collapsed="false">
      <c r="B60" s="33"/>
      <c r="C60" s="34"/>
      <c r="D60" s="53" t="s">
        <v>63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4"/>
      <c r="AB60" s="34"/>
      <c r="AC60" s="53" t="s">
        <v>64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4"/>
      <c r="AQ60" s="35"/>
    </row>
    <row r="61" customFormat="false" ht="12.8" hidden="false" customHeight="false" outlineLevel="0" collapsed="false">
      <c r="B61" s="14"/>
      <c r="C61" s="19"/>
      <c r="D61" s="5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7"/>
      <c r="AA61" s="19"/>
      <c r="AB61" s="19"/>
      <c r="AC61" s="5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7"/>
      <c r="AP61" s="19"/>
      <c r="AQ61" s="16"/>
    </row>
    <row r="62" customFormat="false" ht="12.8" hidden="false" customHeight="false" outlineLevel="0" collapsed="false">
      <c r="B62" s="14"/>
      <c r="C62" s="19"/>
      <c r="D62" s="5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7"/>
      <c r="AA62" s="19"/>
      <c r="AB62" s="19"/>
      <c r="AC62" s="5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7"/>
      <c r="AP62" s="19"/>
      <c r="AQ62" s="16"/>
    </row>
    <row r="63" customFormat="false" ht="12.8" hidden="false" customHeight="false" outlineLevel="0" collapsed="false">
      <c r="B63" s="14"/>
      <c r="C63" s="19"/>
      <c r="D63" s="5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7"/>
      <c r="AA63" s="19"/>
      <c r="AB63" s="19"/>
      <c r="AC63" s="5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7"/>
      <c r="AP63" s="19"/>
      <c r="AQ63" s="16"/>
    </row>
    <row r="64" customFormat="false" ht="12.8" hidden="false" customHeight="false" outlineLevel="0" collapsed="false">
      <c r="B64" s="14"/>
      <c r="C64" s="19"/>
      <c r="D64" s="5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7"/>
      <c r="AA64" s="19"/>
      <c r="AB64" s="19"/>
      <c r="AC64" s="5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7"/>
      <c r="AP64" s="19"/>
      <c r="AQ64" s="16"/>
    </row>
    <row r="65" customFormat="false" ht="12.8" hidden="false" customHeight="false" outlineLevel="0" collapsed="false">
      <c r="B65" s="14"/>
      <c r="C65" s="19"/>
      <c r="D65" s="5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7"/>
      <c r="AA65" s="19"/>
      <c r="AB65" s="19"/>
      <c r="AC65" s="5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7"/>
      <c r="AP65" s="19"/>
      <c r="AQ65" s="16"/>
    </row>
    <row r="66" customFormat="false" ht="12.8" hidden="false" customHeight="false" outlineLevel="0" collapsed="false">
      <c r="B66" s="14"/>
      <c r="C66" s="19"/>
      <c r="D66" s="5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7"/>
      <c r="AA66" s="19"/>
      <c r="AB66" s="19"/>
      <c r="AC66" s="5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7"/>
      <c r="AP66" s="19"/>
      <c r="AQ66" s="16"/>
    </row>
    <row r="67" customFormat="false" ht="12.8" hidden="false" customHeight="false" outlineLevel="0" collapsed="false">
      <c r="B67" s="14"/>
      <c r="C67" s="19"/>
      <c r="D67" s="5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7"/>
      <c r="AA67" s="19"/>
      <c r="AB67" s="19"/>
      <c r="AC67" s="5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7"/>
      <c r="AP67" s="19"/>
      <c r="AQ67" s="16"/>
    </row>
    <row r="68" customFormat="false" ht="12.8" hidden="false" customHeight="false" outlineLevel="0" collapsed="false">
      <c r="B68" s="14"/>
      <c r="C68" s="19"/>
      <c r="D68" s="5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7"/>
      <c r="AA68" s="19"/>
      <c r="AB68" s="19"/>
      <c r="AC68" s="5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7"/>
      <c r="AP68" s="19"/>
      <c r="AQ68" s="16"/>
    </row>
    <row r="69" s="32" customFormat="true" ht="12.8" hidden="false" customHeight="false" outlineLevel="0" collapsed="false">
      <c r="B69" s="33"/>
      <c r="C69" s="34"/>
      <c r="D69" s="58" t="s">
        <v>61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62</v>
      </c>
      <c r="S69" s="59"/>
      <c r="T69" s="59"/>
      <c r="U69" s="59"/>
      <c r="V69" s="59"/>
      <c r="W69" s="59"/>
      <c r="X69" s="59"/>
      <c r="Y69" s="59"/>
      <c r="Z69" s="61"/>
      <c r="AA69" s="34"/>
      <c r="AB69" s="34"/>
      <c r="AC69" s="58" t="s">
        <v>61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62</v>
      </c>
      <c r="AN69" s="59"/>
      <c r="AO69" s="61"/>
      <c r="AP69" s="34"/>
      <c r="AQ69" s="35"/>
    </row>
    <row r="70" customFormat="false" ht="6.95" hidden="false" customHeight="true" outlineLevel="0" collapsed="false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customFormat="false" ht="6.95" hidden="false" customHeight="true" outlineLevel="0" collapsed="false">
      <c r="A71" s="3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="32" customFormat="true" ht="6.95" hidden="false" customHeight="true" outlineLevel="0" collapsed="false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customFormat="false" ht="36.95" hidden="false" customHeight="true" outlineLevel="0" collapsed="false">
      <c r="A76" s="32"/>
      <c r="B76" s="33"/>
      <c r="C76" s="15" t="s">
        <v>65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35"/>
    </row>
    <row r="77" s="68" customFormat="true" ht="14.4" hidden="false" customHeight="true" outlineLevel="0" collapsed="false">
      <c r="B77" s="69"/>
      <c r="C77" s="25" t="s">
        <v>16</v>
      </c>
      <c r="D77" s="70"/>
      <c r="E77" s="70"/>
      <c r="F77" s="70"/>
      <c r="G77" s="70"/>
      <c r="H77" s="70"/>
      <c r="I77" s="70"/>
      <c r="J77" s="70"/>
      <c r="K77" s="70"/>
      <c r="L77" s="70" t="str">
        <f aca="false">K5</f>
        <v>0041-03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="72" customFormat="true" ht="36.95" hidden="false" customHeight="true" outlineLevel="0" collapsed="false">
      <c r="B78" s="73"/>
      <c r="C78" s="74" t="s">
        <v>19</v>
      </c>
      <c r="D78" s="75"/>
      <c r="E78" s="75"/>
      <c r="F78" s="75"/>
      <c r="G78" s="75"/>
      <c r="H78" s="75"/>
      <c r="I78" s="75"/>
      <c r="J78" s="75"/>
      <c r="K78" s="75"/>
      <c r="L78" s="76" t="str">
        <f aca="false">K6</f>
        <v>Stavební úpravy objektu č.p. 176, Křinice</v>
      </c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5"/>
      <c r="AQ78" s="77"/>
    </row>
    <row r="79" s="32" customFormat="true" ht="6.95" hidden="false" customHeight="true" outlineLevel="0" collapsed="false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customFormat="false" ht="12.8" hidden="false" customHeight="false" outlineLevel="0" collapsed="false">
      <c r="A80" s="32"/>
      <c r="B80" s="33"/>
      <c r="C80" s="25" t="s">
        <v>23</v>
      </c>
      <c r="D80" s="34"/>
      <c r="E80" s="34"/>
      <c r="F80" s="34"/>
      <c r="G80" s="34"/>
      <c r="H80" s="34"/>
      <c r="I80" s="34"/>
      <c r="J80" s="34"/>
      <c r="K80" s="34"/>
      <c r="L80" s="78" t="str">
        <f aca="false">IF(K8="","",K8)</f>
        <v>Křínice čp. 176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5" t="s">
        <v>25</v>
      </c>
      <c r="AJ80" s="34"/>
      <c r="AK80" s="34"/>
      <c r="AL80" s="34"/>
      <c r="AM80" s="79" t="str">
        <f aca="false">IF(AN8= "","",AN8)</f>
        <v>28. 5. 2018</v>
      </c>
      <c r="AN80" s="34"/>
      <c r="AO80" s="34"/>
      <c r="AP80" s="34"/>
      <c r="AQ80" s="35"/>
    </row>
    <row r="81" customFormat="false" ht="6.95" hidden="false" customHeight="true" outlineLevel="0" collapsed="false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customFormat="false" ht="12.8" hidden="false" customHeight="false" outlineLevel="0" collapsed="false">
      <c r="A82" s="32"/>
      <c r="B82" s="33"/>
      <c r="C82" s="25" t="s">
        <v>27</v>
      </c>
      <c r="D82" s="34"/>
      <c r="E82" s="34"/>
      <c r="F82" s="34"/>
      <c r="G82" s="34"/>
      <c r="H82" s="34"/>
      <c r="I82" s="34"/>
      <c r="J82" s="34"/>
      <c r="K82" s="34"/>
      <c r="L82" s="70" t="str">
        <f aca="false">IF(E11= "","",E11)</f>
        <v>Obec Křinice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5" t="s">
        <v>35</v>
      </c>
      <c r="AJ82" s="34"/>
      <c r="AK82" s="34"/>
      <c r="AL82" s="34"/>
      <c r="AM82" s="70" t="str">
        <f aca="false">IF(E17="","",E17)</f>
        <v>Jiří Rak</v>
      </c>
      <c r="AN82" s="70"/>
      <c r="AO82" s="70"/>
      <c r="AP82" s="70"/>
      <c r="AQ82" s="35"/>
      <c r="AS82" s="80" t="s">
        <v>66</v>
      </c>
      <c r="AT82" s="80"/>
      <c r="AU82" s="81"/>
      <c r="AV82" s="81"/>
      <c r="AW82" s="81"/>
      <c r="AX82" s="81"/>
      <c r="AY82" s="81"/>
      <c r="AZ82" s="81"/>
      <c r="BA82" s="81"/>
      <c r="BB82" s="81"/>
      <c r="BC82" s="81"/>
      <c r="BD82" s="82"/>
    </row>
    <row r="83" customFormat="false" ht="12.8" hidden="false" customHeight="false" outlineLevel="0" collapsed="false">
      <c r="A83" s="32"/>
      <c r="B83" s="33"/>
      <c r="C83" s="25" t="s">
        <v>33</v>
      </c>
      <c r="D83" s="34"/>
      <c r="E83" s="34"/>
      <c r="F83" s="34"/>
      <c r="G83" s="34"/>
      <c r="H83" s="34"/>
      <c r="I83" s="34"/>
      <c r="J83" s="34"/>
      <c r="K83" s="34"/>
      <c r="L83" s="70" t="str">
        <f aca="false"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5" t="s">
        <v>40</v>
      </c>
      <c r="AJ83" s="34"/>
      <c r="AK83" s="34"/>
      <c r="AL83" s="34"/>
      <c r="AM83" s="70" t="str">
        <f aca="false">IF(E20="","",E20)</f>
        <v>Tomáš Valenta</v>
      </c>
      <c r="AN83" s="70"/>
      <c r="AO83" s="70"/>
      <c r="AP83" s="70"/>
      <c r="AQ83" s="35"/>
      <c r="AS83" s="80"/>
      <c r="AT83" s="80"/>
      <c r="AU83" s="83"/>
      <c r="AV83" s="83"/>
      <c r="AW83" s="83"/>
      <c r="AX83" s="83"/>
      <c r="AY83" s="83"/>
      <c r="AZ83" s="83"/>
      <c r="BA83" s="83"/>
      <c r="BB83" s="83"/>
      <c r="BC83" s="83"/>
      <c r="BD83" s="84"/>
    </row>
    <row r="84" customFormat="false" ht="10.8" hidden="false" customHeight="true" outlineLevel="0" collapsed="false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80"/>
      <c r="AT84" s="80"/>
      <c r="AU84" s="34"/>
      <c r="AV84" s="34"/>
      <c r="AW84" s="34"/>
      <c r="AX84" s="34"/>
      <c r="AY84" s="34"/>
      <c r="AZ84" s="34"/>
      <c r="BA84" s="34"/>
      <c r="BB84" s="34"/>
      <c r="BC84" s="34"/>
      <c r="BD84" s="85"/>
    </row>
    <row r="85" customFormat="false" ht="29.3" hidden="false" customHeight="true" outlineLevel="0" collapsed="false">
      <c r="A85" s="32"/>
      <c r="B85" s="33"/>
      <c r="C85" s="86" t="s">
        <v>67</v>
      </c>
      <c r="D85" s="86"/>
      <c r="E85" s="86"/>
      <c r="F85" s="86"/>
      <c r="G85" s="86"/>
      <c r="H85" s="87"/>
      <c r="I85" s="88" t="s">
        <v>68</v>
      </c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 t="s">
        <v>69</v>
      </c>
      <c r="AH85" s="88"/>
      <c r="AI85" s="88"/>
      <c r="AJ85" s="88"/>
      <c r="AK85" s="88"/>
      <c r="AL85" s="88"/>
      <c r="AM85" s="88"/>
      <c r="AN85" s="89" t="s">
        <v>70</v>
      </c>
      <c r="AO85" s="89"/>
      <c r="AP85" s="89"/>
      <c r="AQ85" s="35"/>
      <c r="AS85" s="90" t="s">
        <v>71</v>
      </c>
      <c r="AT85" s="91" t="s">
        <v>72</v>
      </c>
      <c r="AU85" s="91" t="s">
        <v>73</v>
      </c>
      <c r="AV85" s="91" t="s">
        <v>74</v>
      </c>
      <c r="AW85" s="91" t="s">
        <v>75</v>
      </c>
      <c r="AX85" s="91" t="s">
        <v>76</v>
      </c>
      <c r="AY85" s="91" t="s">
        <v>77</v>
      </c>
      <c r="AZ85" s="91" t="s">
        <v>78</v>
      </c>
      <c r="BA85" s="91" t="s">
        <v>79</v>
      </c>
      <c r="BB85" s="91" t="s">
        <v>80</v>
      </c>
      <c r="BC85" s="91" t="s">
        <v>81</v>
      </c>
      <c r="BD85" s="92" t="s">
        <v>82</v>
      </c>
    </row>
    <row r="86" customFormat="false" ht="10.8" hidden="false" customHeight="true" outlineLevel="0" collapsed="false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93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="72" customFormat="true" ht="32.4" hidden="false" customHeight="true" outlineLevel="0" collapsed="false">
      <c r="B87" s="73"/>
      <c r="C87" s="94" t="s">
        <v>83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6" t="n">
        <f aca="false">ROUND(SUM(AG88:AG89),2)</f>
        <v>0</v>
      </c>
      <c r="AH87" s="96"/>
      <c r="AI87" s="96"/>
      <c r="AJ87" s="96"/>
      <c r="AK87" s="96"/>
      <c r="AL87" s="96"/>
      <c r="AM87" s="96"/>
      <c r="AN87" s="97" t="n">
        <f aca="false">SUM(AG87,AT87)</f>
        <v>0</v>
      </c>
      <c r="AO87" s="97"/>
      <c r="AP87" s="97"/>
      <c r="AQ87" s="77"/>
      <c r="AS87" s="98" t="n">
        <f aca="false">ROUND(SUM(AS88:AS89),2)</f>
        <v>0</v>
      </c>
      <c r="AT87" s="99" t="n">
        <f aca="false">ROUND(SUM(AV87:AW87),2)</f>
        <v>0</v>
      </c>
      <c r="AU87" s="100" t="n">
        <f aca="false">ROUND(SUM(AU88:AU89),5)</f>
        <v>0</v>
      </c>
      <c r="AV87" s="99" t="n">
        <f aca="false">ROUND(AZ87*L31,2)</f>
        <v>0</v>
      </c>
      <c r="AW87" s="99" t="n">
        <f aca="false">ROUND(BA87*L32,2)</f>
        <v>0</v>
      </c>
      <c r="AX87" s="99" t="n">
        <f aca="false">ROUND(BB87*L31,2)</f>
        <v>0</v>
      </c>
      <c r="AY87" s="99" t="n">
        <f aca="false">ROUND(BC87*L32,2)</f>
        <v>0</v>
      </c>
      <c r="AZ87" s="99" t="n">
        <f aca="false">ROUND(SUM(AZ88:AZ89),2)</f>
        <v>0</v>
      </c>
      <c r="BA87" s="99" t="n">
        <f aca="false">ROUND(SUM(BA88:BA89),2)</f>
        <v>0</v>
      </c>
      <c r="BB87" s="99" t="n">
        <f aca="false">ROUND(SUM(BB88:BB89),2)</f>
        <v>0</v>
      </c>
      <c r="BC87" s="99" t="n">
        <f aca="false">ROUND(SUM(BC88:BC89),2)</f>
        <v>0</v>
      </c>
      <c r="BD87" s="101" t="n">
        <f aca="false">ROUND(SUM(BD88:BD89),2)</f>
        <v>0</v>
      </c>
      <c r="BS87" s="102" t="s">
        <v>84</v>
      </c>
      <c r="BT87" s="102" t="s">
        <v>85</v>
      </c>
      <c r="BU87" s="103" t="s">
        <v>86</v>
      </c>
      <c r="BV87" s="102" t="s">
        <v>87</v>
      </c>
      <c r="BW87" s="102" t="s">
        <v>88</v>
      </c>
      <c r="BX87" s="102" t="s">
        <v>89</v>
      </c>
    </row>
    <row r="88" s="111" customFormat="true" ht="16.5" hidden="false" customHeight="true" outlineLevel="0" collapsed="false">
      <c r="A88" s="104" t="s">
        <v>90</v>
      </c>
      <c r="B88" s="105"/>
      <c r="C88" s="106"/>
      <c r="D88" s="107" t="s">
        <v>91</v>
      </c>
      <c r="E88" s="107"/>
      <c r="F88" s="107"/>
      <c r="G88" s="107"/>
      <c r="H88" s="107"/>
      <c r="I88" s="108"/>
      <c r="J88" s="107" t="s">
        <v>92</v>
      </c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9" t="n">
        <f aca="false">'01 - Vstupní část objektu...'!M30</f>
        <v>0</v>
      </c>
      <c r="AH88" s="109"/>
      <c r="AI88" s="109"/>
      <c r="AJ88" s="109"/>
      <c r="AK88" s="109"/>
      <c r="AL88" s="109"/>
      <c r="AM88" s="109"/>
      <c r="AN88" s="109" t="n">
        <f aca="false">SUM(AG88,AT88)</f>
        <v>0</v>
      </c>
      <c r="AO88" s="109"/>
      <c r="AP88" s="109"/>
      <c r="AQ88" s="110"/>
      <c r="AS88" s="112" t="n">
        <f aca="false">'01 - Vstupní část objektu...'!M28</f>
        <v>0</v>
      </c>
      <c r="AT88" s="113" t="n">
        <f aca="false">ROUND(SUM(AV88:AW88),2)</f>
        <v>0</v>
      </c>
      <c r="AU88" s="114" t="n">
        <f aca="false">'01 - Vstupní část objektu...'!W141</f>
        <v>0</v>
      </c>
      <c r="AV88" s="113" t="n">
        <f aca="false">'01 - Vstupní část objektu...'!M32</f>
        <v>0</v>
      </c>
      <c r="AW88" s="113" t="n">
        <f aca="false">'01 - Vstupní část objektu...'!M33</f>
        <v>0</v>
      </c>
      <c r="AX88" s="113" t="n">
        <f aca="false">'01 - Vstupní část objektu...'!M34</f>
        <v>0</v>
      </c>
      <c r="AY88" s="113" t="n">
        <f aca="false">'01 - Vstupní část objektu...'!M35</f>
        <v>0</v>
      </c>
      <c r="AZ88" s="113" t="n">
        <f aca="false">'01 - Vstupní část objektu...'!H32</f>
        <v>0</v>
      </c>
      <c r="BA88" s="113" t="n">
        <f aca="false">'01 - Vstupní část objektu...'!H33</f>
        <v>0</v>
      </c>
      <c r="BB88" s="113" t="n">
        <f aca="false">'01 - Vstupní část objektu...'!H34</f>
        <v>0</v>
      </c>
      <c r="BC88" s="113" t="n">
        <f aca="false">'01 - Vstupní část objektu...'!H35</f>
        <v>0</v>
      </c>
      <c r="BD88" s="115" t="n">
        <f aca="false">'01 - Vstupní část objektu...'!H36</f>
        <v>0</v>
      </c>
      <c r="BT88" s="116" t="s">
        <v>93</v>
      </c>
      <c r="BV88" s="116" t="s">
        <v>87</v>
      </c>
      <c r="BW88" s="116" t="s">
        <v>94</v>
      </c>
      <c r="BX88" s="116" t="s">
        <v>88</v>
      </c>
    </row>
    <row r="89" customFormat="false" ht="16.5" hidden="false" customHeight="true" outlineLevel="0" collapsed="false">
      <c r="A89" s="104" t="s">
        <v>90</v>
      </c>
      <c r="B89" s="105"/>
      <c r="C89" s="106"/>
      <c r="D89" s="107" t="s">
        <v>95</v>
      </c>
      <c r="E89" s="107"/>
      <c r="F89" s="107"/>
      <c r="G89" s="107"/>
      <c r="H89" s="107"/>
      <c r="I89" s="108"/>
      <c r="J89" s="107" t="s">
        <v>96</v>
      </c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9" t="n">
        <f aca="false">'02 - Výtah'!M30</f>
        <v>0</v>
      </c>
      <c r="AH89" s="109"/>
      <c r="AI89" s="109"/>
      <c r="AJ89" s="109"/>
      <c r="AK89" s="109"/>
      <c r="AL89" s="109"/>
      <c r="AM89" s="109"/>
      <c r="AN89" s="109" t="n">
        <f aca="false">SUM(AG89,AT89)</f>
        <v>0</v>
      </c>
      <c r="AO89" s="109"/>
      <c r="AP89" s="109"/>
      <c r="AQ89" s="110"/>
      <c r="AR89" s="111"/>
      <c r="AS89" s="117" t="n">
        <f aca="false">'02 - Výtah'!M28</f>
        <v>0</v>
      </c>
      <c r="AT89" s="118" t="n">
        <f aca="false">ROUND(SUM(AV89:AW89),2)</f>
        <v>0</v>
      </c>
      <c r="AU89" s="119" t="n">
        <f aca="false">'02 - Výtah'!W140</f>
        <v>0</v>
      </c>
      <c r="AV89" s="118" t="n">
        <f aca="false">'02 - Výtah'!M32</f>
        <v>0</v>
      </c>
      <c r="AW89" s="118" t="n">
        <f aca="false">'02 - Výtah'!M33</f>
        <v>0</v>
      </c>
      <c r="AX89" s="118" t="n">
        <f aca="false">'02 - Výtah'!M34</f>
        <v>0</v>
      </c>
      <c r="AY89" s="118" t="n">
        <f aca="false">'02 - Výtah'!M35</f>
        <v>0</v>
      </c>
      <c r="AZ89" s="118" t="n">
        <f aca="false">'02 - Výtah'!H32</f>
        <v>0</v>
      </c>
      <c r="BA89" s="118" t="n">
        <f aca="false">'02 - Výtah'!H33</f>
        <v>0</v>
      </c>
      <c r="BB89" s="118" t="n">
        <f aca="false">'02 - Výtah'!H34</f>
        <v>0</v>
      </c>
      <c r="BC89" s="118" t="n">
        <f aca="false">'02 - Výtah'!H35</f>
        <v>0</v>
      </c>
      <c r="BD89" s="120" t="n">
        <f aca="false">'02 - Výtah'!H36</f>
        <v>0</v>
      </c>
      <c r="BT89" s="116" t="s">
        <v>93</v>
      </c>
      <c r="BV89" s="116" t="s">
        <v>87</v>
      </c>
      <c r="BW89" s="116" t="s">
        <v>97</v>
      </c>
      <c r="BX89" s="116" t="s">
        <v>88</v>
      </c>
    </row>
    <row r="90" customFormat="false" ht="12.8" hidden="false" customHeight="false" outlineLevel="0" collapsed="false">
      <c r="B90" s="14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6"/>
    </row>
    <row r="91" s="32" customFormat="true" ht="30" hidden="false" customHeight="true" outlineLevel="0" collapsed="false">
      <c r="B91" s="33"/>
      <c r="C91" s="94" t="s">
        <v>98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97" t="n">
        <f aca="false">ROUND(SUM(AG92:AG95),2)</f>
        <v>0</v>
      </c>
      <c r="AH91" s="97"/>
      <c r="AI91" s="97"/>
      <c r="AJ91" s="97"/>
      <c r="AK91" s="97"/>
      <c r="AL91" s="97"/>
      <c r="AM91" s="97"/>
      <c r="AN91" s="97" t="n">
        <f aca="false">ROUND(SUM(AN92:AN95),2)</f>
        <v>0</v>
      </c>
      <c r="AO91" s="97"/>
      <c r="AP91" s="97"/>
      <c r="AQ91" s="35"/>
      <c r="AS91" s="90" t="s">
        <v>99</v>
      </c>
      <c r="AT91" s="91" t="s">
        <v>100</v>
      </c>
      <c r="AU91" s="91" t="s">
        <v>49</v>
      </c>
      <c r="AV91" s="92" t="s">
        <v>72</v>
      </c>
    </row>
    <row r="92" customFormat="false" ht="19.95" hidden="false" customHeight="true" outlineLevel="0" collapsed="false">
      <c r="A92" s="32"/>
      <c r="B92" s="33"/>
      <c r="C92" s="34"/>
      <c r="D92" s="121" t="s">
        <v>101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122" t="n">
        <f aca="false">ROUND(AG87*AS92,2)</f>
        <v>0</v>
      </c>
      <c r="AH92" s="122"/>
      <c r="AI92" s="122"/>
      <c r="AJ92" s="122"/>
      <c r="AK92" s="122"/>
      <c r="AL92" s="122"/>
      <c r="AM92" s="122"/>
      <c r="AN92" s="123" t="n">
        <f aca="false">ROUND(AG92+AV92,2)</f>
        <v>0</v>
      </c>
      <c r="AO92" s="123"/>
      <c r="AP92" s="123"/>
      <c r="AQ92" s="35"/>
      <c r="AS92" s="124" t="n">
        <v>0</v>
      </c>
      <c r="AT92" s="125" t="s">
        <v>102</v>
      </c>
      <c r="AU92" s="125" t="s">
        <v>50</v>
      </c>
      <c r="AV92" s="126" t="n">
        <f aca="false">ROUND(IF(AU92="základní",AG92*L31,IF(AU92="snížená",AG92*L32,0)),2)</f>
        <v>0</v>
      </c>
      <c r="BV92" s="10" t="s">
        <v>103</v>
      </c>
      <c r="BY92" s="127" t="n">
        <f aca="false">IF(AU92="základní",AV92,0)</f>
        <v>0</v>
      </c>
      <c r="BZ92" s="127" t="n">
        <f aca="false">IF(AU92="snížená",AV92,0)</f>
        <v>0</v>
      </c>
      <c r="CA92" s="127" t="n">
        <v>0</v>
      </c>
      <c r="CB92" s="127" t="n">
        <v>0</v>
      </c>
      <c r="CC92" s="127" t="n">
        <v>0</v>
      </c>
      <c r="CD92" s="127" t="n">
        <f aca="false">IF(AU92="základní",AG92,0)</f>
        <v>0</v>
      </c>
      <c r="CE92" s="127" t="n">
        <f aca="false">IF(AU92="snížená",AG92,0)</f>
        <v>0</v>
      </c>
      <c r="CF92" s="127" t="n">
        <f aca="false">IF(AU92="zákl. přenesená",AG92,0)</f>
        <v>0</v>
      </c>
      <c r="CG92" s="127" t="n">
        <f aca="false">IF(AU92="sníž. přenesená",AG92,0)</f>
        <v>0</v>
      </c>
      <c r="CH92" s="127" t="n">
        <f aca="false">IF(AU92="nulová",AG92,0)</f>
        <v>0</v>
      </c>
      <c r="CI92" s="10" t="n">
        <f aca="false">IF(AU92="základní",1,IF(AU92="snížená",2,IF(AU92="zákl. přenesená",4,IF(AU92="sníž. přenesená",5,3))))</f>
        <v>1</v>
      </c>
      <c r="CJ92" s="10" t="n">
        <f aca="false">IF(AT92="stavební čast",1,IF(8892="investiční čast",2,3))</f>
        <v>1</v>
      </c>
      <c r="CK92" s="10" t="str">
        <f aca="false">IF(D92="Vyplň vlastní","","x")</f>
        <v>x</v>
      </c>
    </row>
    <row r="93" customFormat="false" ht="19.95" hidden="false" customHeight="true" outlineLevel="0" collapsed="false">
      <c r="A93" s="32"/>
      <c r="B93" s="33"/>
      <c r="C93" s="34"/>
      <c r="D93" s="128" t="s">
        <v>104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34"/>
      <c r="AD93" s="34"/>
      <c r="AE93" s="34"/>
      <c r="AF93" s="34"/>
      <c r="AG93" s="122" t="n">
        <f aca="false">AG87*AS93</f>
        <v>0</v>
      </c>
      <c r="AH93" s="122"/>
      <c r="AI93" s="122"/>
      <c r="AJ93" s="122"/>
      <c r="AK93" s="122"/>
      <c r="AL93" s="122"/>
      <c r="AM93" s="122"/>
      <c r="AN93" s="123" t="n">
        <f aca="false">AG93+AV93</f>
        <v>0</v>
      </c>
      <c r="AO93" s="123"/>
      <c r="AP93" s="123"/>
      <c r="AQ93" s="35"/>
      <c r="AS93" s="129" t="n">
        <v>0</v>
      </c>
      <c r="AT93" s="130" t="s">
        <v>102</v>
      </c>
      <c r="AU93" s="130" t="s">
        <v>50</v>
      </c>
      <c r="AV93" s="131" t="n">
        <f aca="false">ROUND(IF(AU93="nulová",0,IF(OR(AU93="základní",AU93="zákl. přenesená"),AG93*L31,AG93*L32)),2)</f>
        <v>0</v>
      </c>
      <c r="BV93" s="10" t="s">
        <v>105</v>
      </c>
      <c r="BY93" s="127" t="n">
        <f aca="false">IF(AU93="základní",AV93,0)</f>
        <v>0</v>
      </c>
      <c r="BZ93" s="127" t="n">
        <f aca="false">IF(AU93="snížená",AV93,0)</f>
        <v>0</v>
      </c>
      <c r="CA93" s="127" t="n">
        <f aca="false">IF(AU93="zákl. přenesená",AV93,0)</f>
        <v>0</v>
      </c>
      <c r="CB93" s="127" t="n">
        <f aca="false">IF(AU93="sníž. přenesená",AV93,0)</f>
        <v>0</v>
      </c>
      <c r="CC93" s="127" t="n">
        <f aca="false">IF(AU93="nulová",AV93,0)</f>
        <v>0</v>
      </c>
      <c r="CD93" s="127" t="n">
        <f aca="false">IF(AU93="základní",AG93,0)</f>
        <v>0</v>
      </c>
      <c r="CE93" s="127" t="n">
        <f aca="false">IF(AU93="snížená",AG93,0)</f>
        <v>0</v>
      </c>
      <c r="CF93" s="127" t="n">
        <f aca="false">IF(AU93="zákl. přenesená",AG93,0)</f>
        <v>0</v>
      </c>
      <c r="CG93" s="127" t="n">
        <f aca="false">IF(AU93="sníž. přenesená",AG93,0)</f>
        <v>0</v>
      </c>
      <c r="CH93" s="127" t="n">
        <f aca="false">IF(AU93="nulová",AG93,0)</f>
        <v>0</v>
      </c>
      <c r="CI93" s="10" t="n">
        <f aca="false">IF(AU93="základní",1,IF(AU93="snížená",2,IF(AU93="zákl. přenesená",4,IF(AU93="sníž. přenesená",5,3))))</f>
        <v>1</v>
      </c>
      <c r="CJ93" s="10" t="n">
        <f aca="false">IF(AT93="stavební čast",1,IF(8893="investiční čast",2,3))</f>
        <v>1</v>
      </c>
      <c r="CK93" s="10" t="str">
        <f aca="false">IF(D93="Vyplň vlastní","","x")</f>
        <v/>
      </c>
    </row>
    <row r="94" customFormat="false" ht="19.95" hidden="false" customHeight="true" outlineLevel="0" collapsed="false">
      <c r="A94" s="32"/>
      <c r="B94" s="33"/>
      <c r="C94" s="34"/>
      <c r="D94" s="128" t="s">
        <v>104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34"/>
      <c r="AD94" s="34"/>
      <c r="AE94" s="34"/>
      <c r="AF94" s="34"/>
      <c r="AG94" s="122" t="n">
        <f aca="false">AG87*AS94</f>
        <v>0</v>
      </c>
      <c r="AH94" s="122"/>
      <c r="AI94" s="122"/>
      <c r="AJ94" s="122"/>
      <c r="AK94" s="122"/>
      <c r="AL94" s="122"/>
      <c r="AM94" s="122"/>
      <c r="AN94" s="123" t="n">
        <f aca="false">AG94+AV94</f>
        <v>0</v>
      </c>
      <c r="AO94" s="123"/>
      <c r="AP94" s="123"/>
      <c r="AQ94" s="35"/>
      <c r="AS94" s="129" t="n">
        <v>0</v>
      </c>
      <c r="AT94" s="130" t="s">
        <v>102</v>
      </c>
      <c r="AU94" s="130" t="s">
        <v>50</v>
      </c>
      <c r="AV94" s="131" t="n">
        <f aca="false">ROUND(IF(AU94="nulová",0,IF(OR(AU94="základní",AU94="zákl. přenesená"),AG94*L31,AG94*L32)),2)</f>
        <v>0</v>
      </c>
      <c r="BV94" s="10" t="s">
        <v>105</v>
      </c>
      <c r="BY94" s="127" t="n">
        <f aca="false">IF(AU94="základní",AV94,0)</f>
        <v>0</v>
      </c>
      <c r="BZ94" s="127" t="n">
        <f aca="false">IF(AU94="snížená",AV94,0)</f>
        <v>0</v>
      </c>
      <c r="CA94" s="127" t="n">
        <f aca="false">IF(AU94="zákl. přenesená",AV94,0)</f>
        <v>0</v>
      </c>
      <c r="CB94" s="127" t="n">
        <f aca="false">IF(AU94="sníž. přenesená",AV94,0)</f>
        <v>0</v>
      </c>
      <c r="CC94" s="127" t="n">
        <f aca="false">IF(AU94="nulová",AV94,0)</f>
        <v>0</v>
      </c>
      <c r="CD94" s="127" t="n">
        <f aca="false">IF(AU94="základní",AG94,0)</f>
        <v>0</v>
      </c>
      <c r="CE94" s="127" t="n">
        <f aca="false">IF(AU94="snížená",AG94,0)</f>
        <v>0</v>
      </c>
      <c r="CF94" s="127" t="n">
        <f aca="false">IF(AU94="zákl. přenesená",AG94,0)</f>
        <v>0</v>
      </c>
      <c r="CG94" s="127" t="n">
        <f aca="false">IF(AU94="sníž. přenesená",AG94,0)</f>
        <v>0</v>
      </c>
      <c r="CH94" s="127" t="n">
        <f aca="false">IF(AU94="nulová",AG94,0)</f>
        <v>0</v>
      </c>
      <c r="CI94" s="10" t="n">
        <f aca="false">IF(AU94="základní",1,IF(AU94="snížená",2,IF(AU94="zákl. přenesená",4,IF(AU94="sníž. přenesená",5,3))))</f>
        <v>1</v>
      </c>
      <c r="CJ94" s="10" t="n">
        <f aca="false">IF(AT94="stavební čast",1,IF(8894="investiční čast",2,3))</f>
        <v>1</v>
      </c>
      <c r="CK94" s="10" t="str">
        <f aca="false">IF(D94="Vyplň vlastní","","x")</f>
        <v/>
      </c>
    </row>
    <row r="95" customFormat="false" ht="19.95" hidden="false" customHeight="true" outlineLevel="0" collapsed="false">
      <c r="A95" s="32"/>
      <c r="B95" s="33"/>
      <c r="C95" s="34"/>
      <c r="D95" s="128" t="s">
        <v>104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34"/>
      <c r="AD95" s="34"/>
      <c r="AE95" s="34"/>
      <c r="AF95" s="34"/>
      <c r="AG95" s="122" t="n">
        <f aca="false">AG87*AS95</f>
        <v>0</v>
      </c>
      <c r="AH95" s="122"/>
      <c r="AI95" s="122"/>
      <c r="AJ95" s="122"/>
      <c r="AK95" s="122"/>
      <c r="AL95" s="122"/>
      <c r="AM95" s="122"/>
      <c r="AN95" s="123" t="n">
        <f aca="false">AG95+AV95</f>
        <v>0</v>
      </c>
      <c r="AO95" s="123"/>
      <c r="AP95" s="123"/>
      <c r="AQ95" s="35"/>
      <c r="AS95" s="132" t="n">
        <v>0</v>
      </c>
      <c r="AT95" s="133" t="s">
        <v>102</v>
      </c>
      <c r="AU95" s="133" t="s">
        <v>50</v>
      </c>
      <c r="AV95" s="134" t="n">
        <f aca="false">ROUND(IF(AU95="nulová",0,IF(OR(AU95="základní",AU95="zákl. přenesená"),AG95*L31,AG95*L32)),2)</f>
        <v>0</v>
      </c>
      <c r="BV95" s="10" t="s">
        <v>105</v>
      </c>
      <c r="BY95" s="127" t="n">
        <f aca="false">IF(AU95="základní",AV95,0)</f>
        <v>0</v>
      </c>
      <c r="BZ95" s="127" t="n">
        <f aca="false">IF(AU95="snížená",AV95,0)</f>
        <v>0</v>
      </c>
      <c r="CA95" s="127" t="n">
        <f aca="false">IF(AU95="zákl. přenesená",AV95,0)</f>
        <v>0</v>
      </c>
      <c r="CB95" s="127" t="n">
        <f aca="false">IF(AU95="sníž. přenesená",AV95,0)</f>
        <v>0</v>
      </c>
      <c r="CC95" s="127" t="n">
        <f aca="false">IF(AU95="nulová",AV95,0)</f>
        <v>0</v>
      </c>
      <c r="CD95" s="127" t="n">
        <f aca="false">IF(AU95="základní",AG95,0)</f>
        <v>0</v>
      </c>
      <c r="CE95" s="127" t="n">
        <f aca="false">IF(AU95="snížená",AG95,0)</f>
        <v>0</v>
      </c>
      <c r="CF95" s="127" t="n">
        <f aca="false">IF(AU95="zákl. přenesená",AG95,0)</f>
        <v>0</v>
      </c>
      <c r="CG95" s="127" t="n">
        <f aca="false">IF(AU95="sníž. přenesená",AG95,0)</f>
        <v>0</v>
      </c>
      <c r="CH95" s="127" t="n">
        <f aca="false">IF(AU95="nulová",AG95,0)</f>
        <v>0</v>
      </c>
      <c r="CI95" s="10" t="n">
        <f aca="false">IF(AU95="základní",1,IF(AU95="snížená",2,IF(AU95="zákl. přenesená",4,IF(AU95="sníž. přenesená",5,3))))</f>
        <v>1</v>
      </c>
      <c r="CJ95" s="10" t="n">
        <f aca="false">IF(AT95="stavební čast",1,IF(8895="investiční čast",2,3))</f>
        <v>1</v>
      </c>
      <c r="CK95" s="10" t="str">
        <f aca="false">IF(D95="Vyplň vlastní","","x")</f>
        <v/>
      </c>
    </row>
    <row r="96" customFormat="false" ht="10.8" hidden="false" customHeight="true" outlineLevel="0" collapsed="false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5"/>
    </row>
    <row r="97" customFormat="false" ht="30" hidden="false" customHeight="true" outlineLevel="0" collapsed="false">
      <c r="A97" s="32"/>
      <c r="B97" s="33"/>
      <c r="C97" s="135" t="s">
        <v>106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 t="n">
        <f aca="false">ROUND(AG87+AG91,2)</f>
        <v>0</v>
      </c>
      <c r="AH97" s="137"/>
      <c r="AI97" s="137"/>
      <c r="AJ97" s="137"/>
      <c r="AK97" s="137"/>
      <c r="AL97" s="137"/>
      <c r="AM97" s="137"/>
      <c r="AN97" s="137" t="n">
        <f aca="false">AN87+AN91</f>
        <v>0</v>
      </c>
      <c r="AO97" s="137"/>
      <c r="AP97" s="137"/>
      <c r="AQ97" s="35"/>
    </row>
    <row r="98" customFormat="false" ht="6.95" hidden="false" customHeight="true" outlineLevel="0" collapsed="false">
      <c r="A98" s="32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4"/>
    </row>
  </sheetData>
  <sheetProtection sheet="true" password="cc35" objects="true" scenarios="true" formatColumns="false" formatRows="false"/>
  <mergeCells count="62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AG91:AM91"/>
    <mergeCell ref="AN91:AP91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97:AM97"/>
    <mergeCell ref="AN97:AP97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AU92:AU96" type="list">
      <formula1>"základní,snížená,zákl. přenesená,sníž. přenesená,nulová"</formula1>
      <formula2>0</formula2>
    </dataValidation>
    <dataValidation allowBlank="true" error="Povoleny jsou hodnoty stavební čast, technologická čast, investiční čast." operator="between" showDropDown="false" showErrorMessage="true" showInputMessage="true" sqref="AT92:AT96" type="list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01 - Vstupní část objektu..!'!C2" display="/"/>
    <hyperlink ref="A89" location="'02 - Výtah'!C2" display="/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70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7"/>
    <col collapsed="false" customWidth="true" hidden="false" outlineLevel="0" max="3" min="3" style="0" width="4.17"/>
    <col collapsed="false" customWidth="true" hidden="false" outlineLevel="0" max="4" min="4" style="0" width="4.32"/>
    <col collapsed="false" customWidth="true" hidden="false" outlineLevel="0" max="5" min="5" style="0" width="17.18"/>
    <col collapsed="false" customWidth="true" hidden="false" outlineLevel="0" max="7" min="6" style="0" width="11.17"/>
    <col collapsed="false" customWidth="true" hidden="false" outlineLevel="0" max="8" min="8" style="0" width="12.5"/>
    <col collapsed="false" customWidth="true" hidden="false" outlineLevel="0" max="9" min="9" style="0" width="6.99"/>
    <col collapsed="false" customWidth="true" hidden="false" outlineLevel="0" max="10" min="10" style="0" width="5.18"/>
    <col collapsed="false" customWidth="true" hidden="false" outlineLevel="0" max="11" min="11" style="0" width="11.5"/>
    <col collapsed="false" customWidth="true" hidden="false" outlineLevel="0" max="12" min="12" style="0" width="12"/>
    <col collapsed="false" customWidth="true" hidden="false" outlineLevel="0" max="14" min="13" style="0" width="5.99"/>
    <col collapsed="false" customWidth="true" hidden="false" outlineLevel="0" max="15" min="15" style="0" width="2"/>
    <col collapsed="false" customWidth="true" hidden="false" outlineLevel="0" max="16" min="16" style="0" width="12.5"/>
    <col collapsed="false" customWidth="true" hidden="false" outlineLevel="0" max="17" min="17" style="0" width="4.17"/>
    <col collapsed="false" customWidth="true" hidden="false" outlineLevel="0" max="18" min="18" style="0" width="1.67"/>
    <col collapsed="false" customWidth="true" hidden="false" outlineLevel="0" max="19" min="19" style="0" width="8.16"/>
    <col collapsed="false" customWidth="true" hidden="true" outlineLevel="0" max="20" min="20" style="0" width="29.66"/>
    <col collapsed="false" customWidth="true" hidden="true" outlineLevel="0" max="21" min="21" style="0" width="16.33"/>
    <col collapsed="false" customWidth="true" hidden="true" outlineLevel="0" max="22" min="22" style="0" width="12.34"/>
    <col collapsed="false" customWidth="true" hidden="true" outlineLevel="0" max="23" min="23" style="0" width="16.33"/>
    <col collapsed="false" customWidth="true" hidden="true" outlineLevel="0" max="24" min="24" style="0" width="12.17"/>
    <col collapsed="false" customWidth="true" hidden="true" outlineLevel="0" max="25" min="25" style="0" width="15.01"/>
    <col collapsed="false" customWidth="true" hidden="true" outlineLevel="0" max="26" min="26" style="0" width="11"/>
    <col collapsed="false" customWidth="true" hidden="true" outlineLevel="0" max="27" min="27" style="0" width="15.01"/>
    <col collapsed="false" customWidth="true" hidden="true" outlineLevel="0" max="28" min="28" style="0" width="16.33"/>
    <col collapsed="false" customWidth="true" hidden="false" outlineLevel="0" max="29" min="29" style="0" width="11"/>
    <col collapsed="false" customWidth="true" hidden="false" outlineLevel="0" max="30" min="30" style="0" width="15.01"/>
    <col collapsed="false" customWidth="true" hidden="false" outlineLevel="0" max="31" min="31" style="0" width="16.33"/>
    <col collapsed="false" customWidth="true" hidden="false" outlineLevel="0" max="43" min="32" style="0" width="8.5"/>
    <col collapsed="false" customWidth="true" hidden="true" outlineLevel="0" max="65" min="44" style="0" width="9.33"/>
    <col collapsed="false" customWidth="true" hidden="false" outlineLevel="0" max="1025" min="66" style="0" width="8.5"/>
  </cols>
  <sheetData>
    <row r="1" customFormat="false" ht="21.85" hidden="false" customHeight="true" outlineLevel="0" collapsed="false">
      <c r="A1" s="138"/>
      <c r="B1" s="2"/>
      <c r="C1" s="2"/>
      <c r="D1" s="3" t="s">
        <v>1</v>
      </c>
      <c r="E1" s="2"/>
      <c r="F1" s="4" t="s">
        <v>107</v>
      </c>
      <c r="G1" s="4"/>
      <c r="H1" s="139" t="s">
        <v>108</v>
      </c>
      <c r="I1" s="139"/>
      <c r="J1" s="139"/>
      <c r="K1" s="139"/>
      <c r="L1" s="4" t="s">
        <v>109</v>
      </c>
      <c r="M1" s="2"/>
      <c r="N1" s="2"/>
      <c r="O1" s="3" t="s">
        <v>110</v>
      </c>
      <c r="P1" s="2"/>
      <c r="Q1" s="2"/>
      <c r="R1" s="2"/>
      <c r="S1" s="4" t="s">
        <v>111</v>
      </c>
      <c r="T1" s="4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36.95" hidden="false" customHeight="true" outlineLevel="0" collapsed="false">
      <c r="C2" s="8" t="s">
        <v>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8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94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112</v>
      </c>
    </row>
    <row r="4" customFormat="false" ht="36.95" hidden="false" customHeight="true" outlineLevel="0" collapsed="false">
      <c r="B4" s="14"/>
      <c r="C4" s="15" t="s">
        <v>113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13</v>
      </c>
      <c r="AT4" s="10" t="s">
        <v>6</v>
      </c>
    </row>
    <row r="5" customFormat="false" ht="6.95" hidden="false" customHeight="true" outlineLevel="0" collapsed="false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r="6" customFormat="false" ht="25.45" hidden="false" customHeight="true" outlineLevel="0" collapsed="false">
      <c r="B6" s="14"/>
      <c r="C6" s="19"/>
      <c r="D6" s="25" t="s">
        <v>19</v>
      </c>
      <c r="E6" s="19"/>
      <c r="F6" s="140" t="str">
        <f aca="false">'Rekapitulace stavby'!K6</f>
        <v>Stavební úpravy objektu č.p. 176, Křinice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9"/>
      <c r="R6" s="16"/>
    </row>
    <row r="7" s="32" customFormat="true" ht="32.9" hidden="false" customHeight="true" outlineLevel="0" collapsed="false">
      <c r="B7" s="33"/>
      <c r="C7" s="34"/>
      <c r="D7" s="23" t="s">
        <v>114</v>
      </c>
      <c r="E7" s="34"/>
      <c r="F7" s="24" t="s">
        <v>115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34"/>
      <c r="R7" s="35"/>
    </row>
    <row r="8" s="32" customFormat="true" ht="14.4" hidden="false" customHeight="true" outlineLevel="0" collapsed="false">
      <c r="B8" s="33"/>
      <c r="C8" s="34"/>
      <c r="D8" s="25" t="s">
        <v>21</v>
      </c>
      <c r="E8" s="34"/>
      <c r="F8" s="21"/>
      <c r="G8" s="34"/>
      <c r="H8" s="34"/>
      <c r="I8" s="34"/>
      <c r="J8" s="34"/>
      <c r="K8" s="34"/>
      <c r="L8" s="34"/>
      <c r="M8" s="25" t="s">
        <v>22</v>
      </c>
      <c r="N8" s="34"/>
      <c r="O8" s="21"/>
      <c r="P8" s="34"/>
      <c r="Q8" s="34"/>
      <c r="R8" s="35"/>
    </row>
    <row r="9" s="32" customFormat="true" ht="14.4" hidden="false" customHeight="true" outlineLevel="0" collapsed="false">
      <c r="B9" s="33"/>
      <c r="C9" s="34"/>
      <c r="D9" s="25" t="s">
        <v>23</v>
      </c>
      <c r="E9" s="34"/>
      <c r="F9" s="21" t="s">
        <v>24</v>
      </c>
      <c r="G9" s="34"/>
      <c r="H9" s="34"/>
      <c r="I9" s="34"/>
      <c r="J9" s="34"/>
      <c r="K9" s="34"/>
      <c r="L9" s="34"/>
      <c r="M9" s="25" t="s">
        <v>25</v>
      </c>
      <c r="N9" s="34"/>
      <c r="O9" s="141" t="str">
        <f aca="false">'Rekapitulace stavby'!AN8</f>
        <v>28. 5. 2018</v>
      </c>
      <c r="P9" s="141"/>
      <c r="Q9" s="34"/>
      <c r="R9" s="35"/>
    </row>
    <row r="10" s="32" customFormat="true" ht="10.8" hidden="false" customHeight="true" outlineLevel="0" collapsed="false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="32" customFormat="true" ht="14.4" hidden="false" customHeight="true" outlineLevel="0" collapsed="false">
      <c r="B11" s="33"/>
      <c r="C11" s="34"/>
      <c r="D11" s="25" t="s">
        <v>27</v>
      </c>
      <c r="E11" s="34"/>
      <c r="F11" s="34"/>
      <c r="G11" s="34"/>
      <c r="H11" s="34"/>
      <c r="I11" s="34"/>
      <c r="J11" s="34"/>
      <c r="K11" s="34"/>
      <c r="L11" s="34"/>
      <c r="M11" s="25" t="s">
        <v>28</v>
      </c>
      <c r="N11" s="34"/>
      <c r="O11" s="21" t="s">
        <v>29</v>
      </c>
      <c r="P11" s="21"/>
      <c r="Q11" s="34"/>
      <c r="R11" s="35"/>
    </row>
    <row r="12" s="32" customFormat="true" ht="18" hidden="false" customHeight="true" outlineLevel="0" collapsed="false">
      <c r="B12" s="33"/>
      <c r="C12" s="34"/>
      <c r="D12" s="34"/>
      <c r="E12" s="21" t="s">
        <v>30</v>
      </c>
      <c r="F12" s="34"/>
      <c r="G12" s="34"/>
      <c r="H12" s="34"/>
      <c r="I12" s="34"/>
      <c r="J12" s="34"/>
      <c r="K12" s="34"/>
      <c r="L12" s="34"/>
      <c r="M12" s="25" t="s">
        <v>31</v>
      </c>
      <c r="N12" s="34"/>
      <c r="O12" s="21" t="s">
        <v>32</v>
      </c>
      <c r="P12" s="21"/>
      <c r="Q12" s="34"/>
      <c r="R12" s="35"/>
    </row>
    <row r="13" s="32" customFormat="true" ht="6.95" hidden="false" customHeight="true" outlineLevel="0" collapsed="false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="32" customFormat="true" ht="14.4" hidden="false" customHeight="true" outlineLevel="0" collapsed="false">
      <c r="B14" s="33"/>
      <c r="C14" s="34"/>
      <c r="D14" s="25" t="s">
        <v>33</v>
      </c>
      <c r="E14" s="34"/>
      <c r="F14" s="34"/>
      <c r="G14" s="34"/>
      <c r="H14" s="34"/>
      <c r="I14" s="34"/>
      <c r="J14" s="34"/>
      <c r="K14" s="34"/>
      <c r="L14" s="34"/>
      <c r="M14" s="25" t="s">
        <v>28</v>
      </c>
      <c r="N14" s="34"/>
      <c r="O14" s="26" t="str">
        <f aca="false">IF('Rekapitulace stavby'!AN13="","",'Rekapitulace stavby'!AN13)</f>
        <v>Vyplň údaj</v>
      </c>
      <c r="P14" s="26"/>
      <c r="Q14" s="34"/>
      <c r="R14" s="35"/>
    </row>
    <row r="15" s="32" customFormat="true" ht="18" hidden="false" customHeight="true" outlineLevel="0" collapsed="false">
      <c r="B15" s="33"/>
      <c r="C15" s="34"/>
      <c r="D15" s="34"/>
      <c r="E15" s="26" t="str">
        <f aca="false">IF('Rekapitulace stavby'!E14="","",'Rekapitulace stavby'!E14)</f>
        <v>Vyplň údaj</v>
      </c>
      <c r="F15" s="26"/>
      <c r="G15" s="26"/>
      <c r="H15" s="26"/>
      <c r="I15" s="26"/>
      <c r="J15" s="26"/>
      <c r="K15" s="26"/>
      <c r="L15" s="26"/>
      <c r="M15" s="25" t="s">
        <v>31</v>
      </c>
      <c r="N15" s="34"/>
      <c r="O15" s="26" t="str">
        <f aca="false">IF('Rekapitulace stavby'!AN14="","",'Rekapitulace stavby'!AN14)</f>
        <v>Vyplň údaj</v>
      </c>
      <c r="P15" s="26"/>
      <c r="Q15" s="34"/>
      <c r="R15" s="35"/>
    </row>
    <row r="16" s="32" customFormat="true" ht="6.95" hidden="false" customHeight="true" outlineLevel="0" collapsed="false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="32" customFormat="true" ht="14.4" hidden="false" customHeight="true" outlineLevel="0" collapsed="false">
      <c r="B17" s="33"/>
      <c r="C17" s="34"/>
      <c r="D17" s="25" t="s">
        <v>35</v>
      </c>
      <c r="E17" s="34"/>
      <c r="F17" s="34"/>
      <c r="G17" s="34"/>
      <c r="H17" s="34"/>
      <c r="I17" s="34"/>
      <c r="J17" s="34"/>
      <c r="K17" s="34"/>
      <c r="L17" s="34"/>
      <c r="M17" s="25" t="s">
        <v>28</v>
      </c>
      <c r="N17" s="34"/>
      <c r="O17" s="21" t="s">
        <v>36</v>
      </c>
      <c r="P17" s="21"/>
      <c r="Q17" s="34"/>
      <c r="R17" s="35"/>
    </row>
    <row r="18" s="32" customFormat="true" ht="18" hidden="false" customHeight="true" outlineLevel="0" collapsed="false">
      <c r="B18" s="33"/>
      <c r="C18" s="34"/>
      <c r="D18" s="34"/>
      <c r="E18" s="21" t="s">
        <v>37</v>
      </c>
      <c r="F18" s="34"/>
      <c r="G18" s="34"/>
      <c r="H18" s="34"/>
      <c r="I18" s="34"/>
      <c r="J18" s="34"/>
      <c r="K18" s="34"/>
      <c r="L18" s="34"/>
      <c r="M18" s="25" t="s">
        <v>31</v>
      </c>
      <c r="N18" s="34"/>
      <c r="O18" s="21" t="s">
        <v>38</v>
      </c>
      <c r="P18" s="21"/>
      <c r="Q18" s="34"/>
      <c r="R18" s="35"/>
    </row>
    <row r="19" customFormat="false" ht="6.95" hidden="false" customHeight="true" outlineLevel="0" collapsed="false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customFormat="false" ht="14.4" hidden="false" customHeight="true" outlineLevel="0" collapsed="false">
      <c r="A20" s="32"/>
      <c r="B20" s="33"/>
      <c r="C20" s="34"/>
      <c r="D20" s="25" t="s">
        <v>40</v>
      </c>
      <c r="E20" s="34"/>
      <c r="F20" s="34"/>
      <c r="G20" s="34"/>
      <c r="H20" s="34"/>
      <c r="I20" s="34"/>
      <c r="J20" s="34"/>
      <c r="K20" s="34"/>
      <c r="L20" s="34"/>
      <c r="M20" s="25" t="s">
        <v>28</v>
      </c>
      <c r="N20" s="34"/>
      <c r="O20" s="21" t="s">
        <v>41</v>
      </c>
      <c r="P20" s="21"/>
      <c r="Q20" s="34"/>
      <c r="R20" s="35"/>
    </row>
    <row r="21" customFormat="false" ht="18" hidden="false" customHeight="true" outlineLevel="0" collapsed="false">
      <c r="A21" s="32"/>
      <c r="B21" s="33"/>
      <c r="C21" s="34"/>
      <c r="D21" s="34"/>
      <c r="E21" s="21" t="s">
        <v>42</v>
      </c>
      <c r="F21" s="34"/>
      <c r="G21" s="34"/>
      <c r="H21" s="34"/>
      <c r="I21" s="34"/>
      <c r="J21" s="34"/>
      <c r="K21" s="34"/>
      <c r="L21" s="34"/>
      <c r="M21" s="25" t="s">
        <v>31</v>
      </c>
      <c r="N21" s="34"/>
      <c r="O21" s="21" t="s">
        <v>43</v>
      </c>
      <c r="P21" s="21"/>
      <c r="Q21" s="34"/>
      <c r="R21" s="35"/>
    </row>
    <row r="22" customFormat="false" ht="6.95" hidden="false" customHeight="true" outlineLevel="0" collapsed="false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customFormat="false" ht="14.4" hidden="false" customHeight="true" outlineLevel="0" collapsed="false">
      <c r="A23" s="32"/>
      <c r="B23" s="33"/>
      <c r="C23" s="34"/>
      <c r="D23" s="25" t="s">
        <v>44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16.5" hidden="false" customHeight="true" outlineLevel="0" collapsed="false">
      <c r="A24" s="32"/>
      <c r="B24" s="33"/>
      <c r="C24" s="34"/>
      <c r="D24" s="34"/>
      <c r="E24" s="28"/>
      <c r="F24" s="28"/>
      <c r="G24" s="28"/>
      <c r="H24" s="28"/>
      <c r="I24" s="28"/>
      <c r="J24" s="28"/>
      <c r="K24" s="28"/>
      <c r="L24" s="28"/>
      <c r="M24" s="34"/>
      <c r="N24" s="34"/>
      <c r="O24" s="34"/>
      <c r="P24" s="34"/>
      <c r="Q24" s="34"/>
      <c r="R24" s="35"/>
    </row>
    <row r="25" customFormat="false" ht="6.95" hidden="false" customHeight="true" outlineLevel="0" collapsed="false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customFormat="false" ht="6.95" hidden="false" customHeight="true" outlineLevel="0" collapsed="false">
      <c r="A26" s="32"/>
      <c r="B26" s="33"/>
      <c r="C26" s="3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4"/>
      <c r="R26" s="35"/>
    </row>
    <row r="27" customFormat="false" ht="14.4" hidden="false" customHeight="true" outlineLevel="0" collapsed="false">
      <c r="A27" s="32"/>
      <c r="B27" s="33"/>
      <c r="C27" s="34"/>
      <c r="D27" s="142" t="s">
        <v>116</v>
      </c>
      <c r="E27" s="34"/>
      <c r="F27" s="34"/>
      <c r="G27" s="34"/>
      <c r="H27" s="34"/>
      <c r="I27" s="34"/>
      <c r="J27" s="34"/>
      <c r="K27" s="34"/>
      <c r="L27" s="34"/>
      <c r="M27" s="31" t="n">
        <f aca="false">N88</f>
        <v>0</v>
      </c>
      <c r="N27" s="31"/>
      <c r="O27" s="31"/>
      <c r="P27" s="31"/>
      <c r="Q27" s="34"/>
      <c r="R27" s="35"/>
    </row>
    <row r="28" customFormat="false" ht="14.4" hidden="false" customHeight="true" outlineLevel="0" collapsed="false">
      <c r="A28" s="32"/>
      <c r="B28" s="33"/>
      <c r="C28" s="34"/>
      <c r="D28" s="30" t="s">
        <v>101</v>
      </c>
      <c r="E28" s="34"/>
      <c r="F28" s="34"/>
      <c r="G28" s="34"/>
      <c r="H28" s="34"/>
      <c r="I28" s="34"/>
      <c r="J28" s="34"/>
      <c r="K28" s="34"/>
      <c r="L28" s="34"/>
      <c r="M28" s="31" t="n">
        <f aca="false">N116</f>
        <v>0</v>
      </c>
      <c r="N28" s="31"/>
      <c r="O28" s="31"/>
      <c r="P28" s="31"/>
      <c r="Q28" s="34"/>
      <c r="R28" s="35"/>
    </row>
    <row r="29" customFormat="false" ht="6.95" hidden="false" customHeight="true" outlineLevel="0" collapsed="false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customFormat="false" ht="25.45" hidden="false" customHeight="true" outlineLevel="0" collapsed="false">
      <c r="A30" s="32"/>
      <c r="B30" s="33"/>
      <c r="C30" s="34"/>
      <c r="D30" s="143" t="s">
        <v>48</v>
      </c>
      <c r="E30" s="34"/>
      <c r="F30" s="34"/>
      <c r="G30" s="34"/>
      <c r="H30" s="34"/>
      <c r="I30" s="34"/>
      <c r="J30" s="34"/>
      <c r="K30" s="34"/>
      <c r="L30" s="34"/>
      <c r="M30" s="144" t="n">
        <f aca="false">ROUND(M27+M28,2)</f>
        <v>0</v>
      </c>
      <c r="N30" s="144"/>
      <c r="O30" s="144"/>
      <c r="P30" s="144"/>
      <c r="Q30" s="34"/>
      <c r="R30" s="35"/>
    </row>
    <row r="31" customFormat="false" ht="6.95" hidden="false" customHeight="true" outlineLevel="0" collapsed="false">
      <c r="A31" s="32"/>
      <c r="B31" s="33"/>
      <c r="C31" s="3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4"/>
      <c r="R31" s="35"/>
    </row>
    <row r="32" customFormat="false" ht="14.4" hidden="false" customHeight="true" outlineLevel="0" collapsed="false">
      <c r="A32" s="32"/>
      <c r="B32" s="33"/>
      <c r="C32" s="34"/>
      <c r="D32" s="42" t="s">
        <v>49</v>
      </c>
      <c r="E32" s="42" t="s">
        <v>50</v>
      </c>
      <c r="F32" s="43" t="n">
        <v>0.21</v>
      </c>
      <c r="G32" s="145" t="s">
        <v>51</v>
      </c>
      <c r="H32" s="146" t="n">
        <f aca="false">ROUND((((SUM(BE116:BE123)+SUM(BE141:BE696))+SUM(BE698:BE702))),2)</f>
        <v>0</v>
      </c>
      <c r="I32" s="146"/>
      <c r="J32" s="146"/>
      <c r="K32" s="34"/>
      <c r="L32" s="34"/>
      <c r="M32" s="146" t="n">
        <f aca="false">ROUND(((ROUND((SUM(BE116:BE123)+SUM(BE141:BE696)), 2)*F32)+SUM(BE698:BE702)*F32),2)</f>
        <v>0</v>
      </c>
      <c r="N32" s="146"/>
      <c r="O32" s="146"/>
      <c r="P32" s="146"/>
      <c r="Q32" s="34"/>
      <c r="R32" s="35"/>
    </row>
    <row r="33" customFormat="false" ht="14.4" hidden="false" customHeight="true" outlineLevel="0" collapsed="false">
      <c r="A33" s="32"/>
      <c r="B33" s="33"/>
      <c r="C33" s="34"/>
      <c r="D33" s="34"/>
      <c r="E33" s="42" t="s">
        <v>52</v>
      </c>
      <c r="F33" s="43" t="n">
        <v>0.15</v>
      </c>
      <c r="G33" s="145" t="s">
        <v>51</v>
      </c>
      <c r="H33" s="146" t="n">
        <f aca="false">ROUND((((SUM(BF116:BF123)+SUM(BF141:BF696))+SUM(BF698:BF702))),2)</f>
        <v>0</v>
      </c>
      <c r="I33" s="146"/>
      <c r="J33" s="146"/>
      <c r="K33" s="34"/>
      <c r="L33" s="34"/>
      <c r="M33" s="146" t="n">
        <f aca="false">ROUND(((ROUND((SUM(BF116:BF123)+SUM(BF141:BF696)), 2)*F33)+SUM(BF698:BF702)*F33),2)</f>
        <v>0</v>
      </c>
      <c r="N33" s="146"/>
      <c r="O33" s="146"/>
      <c r="P33" s="146"/>
      <c r="Q33" s="34"/>
      <c r="R33" s="35"/>
    </row>
    <row r="34" customFormat="false" ht="14.4" hidden="true" customHeight="true" outlineLevel="0" collapsed="false">
      <c r="A34" s="32"/>
      <c r="B34" s="33"/>
      <c r="C34" s="34"/>
      <c r="D34" s="34"/>
      <c r="E34" s="42" t="s">
        <v>53</v>
      </c>
      <c r="F34" s="43" t="n">
        <v>0.21</v>
      </c>
      <c r="G34" s="145" t="s">
        <v>51</v>
      </c>
      <c r="H34" s="146" t="n">
        <f aca="false">ROUND((((SUM(BG116:BG123)+SUM(BG141:BG696))+SUM(BG698:BG702))),2)</f>
        <v>0</v>
      </c>
      <c r="I34" s="146"/>
      <c r="J34" s="146"/>
      <c r="K34" s="34"/>
      <c r="L34" s="34"/>
      <c r="M34" s="146" t="n">
        <v>0</v>
      </c>
      <c r="N34" s="146"/>
      <c r="O34" s="146"/>
      <c r="P34" s="146"/>
      <c r="Q34" s="34"/>
      <c r="R34" s="35"/>
    </row>
    <row r="35" customFormat="false" ht="14.4" hidden="true" customHeight="true" outlineLevel="0" collapsed="false">
      <c r="A35" s="32"/>
      <c r="B35" s="33"/>
      <c r="C35" s="34"/>
      <c r="D35" s="34"/>
      <c r="E35" s="42" t="s">
        <v>54</v>
      </c>
      <c r="F35" s="43" t="n">
        <v>0.15</v>
      </c>
      <c r="G35" s="145" t="s">
        <v>51</v>
      </c>
      <c r="H35" s="146" t="n">
        <f aca="false">ROUND((((SUM(BH116:BH123)+SUM(BH141:BH696))+SUM(BH698:BH702))),2)</f>
        <v>0</v>
      </c>
      <c r="I35" s="146"/>
      <c r="J35" s="146"/>
      <c r="K35" s="34"/>
      <c r="L35" s="34"/>
      <c r="M35" s="146" t="n">
        <v>0</v>
      </c>
      <c r="N35" s="146"/>
      <c r="O35" s="146"/>
      <c r="P35" s="146"/>
      <c r="Q35" s="34"/>
      <c r="R35" s="35"/>
    </row>
    <row r="36" customFormat="false" ht="14.4" hidden="true" customHeight="true" outlineLevel="0" collapsed="false">
      <c r="A36" s="32"/>
      <c r="B36" s="33"/>
      <c r="C36" s="34"/>
      <c r="D36" s="34"/>
      <c r="E36" s="42" t="s">
        <v>55</v>
      </c>
      <c r="F36" s="43" t="n">
        <v>0</v>
      </c>
      <c r="G36" s="145" t="s">
        <v>51</v>
      </c>
      <c r="H36" s="146" t="n">
        <f aca="false">ROUND((((SUM(BI116:BI123)+SUM(BI141:BI696))+SUM(BI698:BI702))),2)</f>
        <v>0</v>
      </c>
      <c r="I36" s="146"/>
      <c r="J36" s="146"/>
      <c r="K36" s="34"/>
      <c r="L36" s="34"/>
      <c r="M36" s="146" t="n">
        <v>0</v>
      </c>
      <c r="N36" s="146"/>
      <c r="O36" s="146"/>
      <c r="P36" s="146"/>
      <c r="Q36" s="34"/>
      <c r="R36" s="35"/>
    </row>
    <row r="37" customFormat="false" ht="6.95" hidden="false" customHeight="true" outlineLevel="0" collapsed="false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customFormat="false" ht="25.45" hidden="false" customHeight="true" outlineLevel="0" collapsed="false">
      <c r="A38" s="32"/>
      <c r="B38" s="33"/>
      <c r="C38" s="136"/>
      <c r="D38" s="147" t="s">
        <v>56</v>
      </c>
      <c r="E38" s="87"/>
      <c r="F38" s="87"/>
      <c r="G38" s="148" t="s">
        <v>57</v>
      </c>
      <c r="H38" s="149" t="s">
        <v>58</v>
      </c>
      <c r="I38" s="87"/>
      <c r="J38" s="87"/>
      <c r="K38" s="87"/>
      <c r="L38" s="150" t="n">
        <f aca="false">SUM(M30:M36)</f>
        <v>0</v>
      </c>
      <c r="M38" s="150"/>
      <c r="N38" s="150"/>
      <c r="O38" s="150"/>
      <c r="P38" s="150"/>
      <c r="Q38" s="136"/>
      <c r="R38" s="35"/>
    </row>
    <row r="39" customFormat="false" ht="14.4" hidden="false" customHeight="true" outlineLevel="0" collapsed="false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customFormat="false" ht="14.4" hidden="false" customHeight="true" outlineLevel="0" collapsed="false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customFormat="false" ht="12.8" hidden="false" customHeight="false" outlineLevel="0" collapsed="false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6"/>
    </row>
    <row r="42" customFormat="false" ht="12.8" hidden="false" customHeight="false" outlineLevel="0" collapsed="false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r="43" customFormat="false" ht="12.8" hidden="false" customHeight="false" outlineLevel="0" collapsed="false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r="44" customFormat="false" ht="12.8" hidden="false" customHeight="false" outlineLevel="0" collapsed="false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r="45" customFormat="false" ht="12.8" hidden="false" customHeight="false" outlineLevel="0" collapsed="false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r="46" customFormat="false" ht="12.8" hidden="false" customHeight="false" outlineLevel="0" collapsed="false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r="47" customFormat="false" ht="12.8" hidden="false" customHeight="false" outlineLevel="0" collapsed="false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r="48" customFormat="false" ht="12.8" hidden="false" customHeight="false" outlineLevel="0" collapsed="false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r="49" customFormat="false" ht="12.8" hidden="false" customHeight="false" outlineLevel="0" collapsed="false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="32" customFormat="true" ht="12.8" hidden="false" customHeight="false" outlineLevel="0" collapsed="false">
      <c r="B50" s="33"/>
      <c r="C50" s="34"/>
      <c r="D50" s="53" t="s">
        <v>59</v>
      </c>
      <c r="E50" s="54"/>
      <c r="F50" s="54"/>
      <c r="G50" s="54"/>
      <c r="H50" s="55"/>
      <c r="I50" s="34"/>
      <c r="J50" s="53" t="s">
        <v>60</v>
      </c>
      <c r="K50" s="54"/>
      <c r="L50" s="54"/>
      <c r="M50" s="54"/>
      <c r="N50" s="54"/>
      <c r="O50" s="54"/>
      <c r="P50" s="55"/>
      <c r="Q50" s="34"/>
      <c r="R50" s="35"/>
    </row>
    <row r="51" customFormat="false" ht="12.8" hidden="false" customHeight="false" outlineLevel="0" collapsed="false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r="52" customFormat="false" ht="12.8" hidden="false" customHeight="false" outlineLevel="0" collapsed="false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r="53" customFormat="false" ht="12.8" hidden="false" customHeight="false" outlineLevel="0" collapsed="false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r="54" customFormat="false" ht="12.8" hidden="false" customHeight="false" outlineLevel="0" collapsed="false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r="55" customFormat="false" ht="12.8" hidden="false" customHeight="false" outlineLevel="0" collapsed="false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r="56" customFormat="false" ht="12.8" hidden="false" customHeight="false" outlineLevel="0" collapsed="false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r="57" customFormat="false" ht="12.8" hidden="false" customHeight="false" outlineLevel="0" collapsed="false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r="58" customFormat="false" ht="12.8" hidden="false" customHeight="false" outlineLevel="0" collapsed="false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r="59" s="32" customFormat="true" ht="12.8" hidden="false" customHeight="false" outlineLevel="0" collapsed="false">
      <c r="B59" s="33"/>
      <c r="C59" s="34"/>
      <c r="D59" s="58" t="s">
        <v>61</v>
      </c>
      <c r="E59" s="59"/>
      <c r="F59" s="59"/>
      <c r="G59" s="60" t="s">
        <v>62</v>
      </c>
      <c r="H59" s="61"/>
      <c r="I59" s="34"/>
      <c r="J59" s="58" t="s">
        <v>61</v>
      </c>
      <c r="K59" s="59"/>
      <c r="L59" s="59"/>
      <c r="M59" s="59"/>
      <c r="N59" s="60" t="s">
        <v>62</v>
      </c>
      <c r="O59" s="59"/>
      <c r="P59" s="61"/>
      <c r="Q59" s="34"/>
      <c r="R59" s="35"/>
    </row>
    <row r="60" customFormat="false" ht="12.8" hidden="false" customHeight="false" outlineLevel="0" collapsed="false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r="61" s="32" customFormat="true" ht="12.8" hidden="false" customHeight="false" outlineLevel="0" collapsed="false">
      <c r="B61" s="33"/>
      <c r="C61" s="34"/>
      <c r="D61" s="53" t="s">
        <v>63</v>
      </c>
      <c r="E61" s="54"/>
      <c r="F61" s="54"/>
      <c r="G61" s="54"/>
      <c r="H61" s="55"/>
      <c r="I61" s="34"/>
      <c r="J61" s="53" t="s">
        <v>64</v>
      </c>
      <c r="K61" s="54"/>
      <c r="L61" s="54"/>
      <c r="M61" s="54"/>
      <c r="N61" s="54"/>
      <c r="O61" s="54"/>
      <c r="P61" s="55"/>
      <c r="Q61" s="34"/>
      <c r="R61" s="35"/>
    </row>
    <row r="62" customFormat="false" ht="12.8" hidden="false" customHeight="false" outlineLevel="0" collapsed="false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r="63" customFormat="false" ht="12.8" hidden="false" customHeight="false" outlineLevel="0" collapsed="false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r="64" customFormat="false" ht="12.8" hidden="false" customHeight="false" outlineLevel="0" collapsed="false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r="65" customFormat="false" ht="12.8" hidden="false" customHeight="false" outlineLevel="0" collapsed="false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r="66" customFormat="false" ht="12.8" hidden="false" customHeight="false" outlineLevel="0" collapsed="false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r="67" customFormat="false" ht="12.8" hidden="false" customHeight="false" outlineLevel="0" collapsed="false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r="68" customFormat="false" ht="12.8" hidden="false" customHeight="false" outlineLevel="0" collapsed="false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r="69" customFormat="false" ht="12.8" hidden="false" customHeight="false" outlineLevel="0" collapsed="false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r="70" s="32" customFormat="true" ht="12.8" hidden="false" customHeight="false" outlineLevel="0" collapsed="false">
      <c r="B70" s="33"/>
      <c r="C70" s="34"/>
      <c r="D70" s="58" t="s">
        <v>61</v>
      </c>
      <c r="E70" s="59"/>
      <c r="F70" s="59"/>
      <c r="G70" s="60" t="s">
        <v>62</v>
      </c>
      <c r="H70" s="61"/>
      <c r="I70" s="34"/>
      <c r="J70" s="58" t="s">
        <v>61</v>
      </c>
      <c r="K70" s="59"/>
      <c r="L70" s="59"/>
      <c r="M70" s="59"/>
      <c r="N70" s="60" t="s">
        <v>62</v>
      </c>
      <c r="O70" s="59"/>
      <c r="P70" s="61"/>
      <c r="Q70" s="34"/>
      <c r="R70" s="35"/>
    </row>
    <row r="71" customFormat="false" ht="14.4" hidden="false" customHeight="true" outlineLevel="0" collapsed="false">
      <c r="A71" s="3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="32" customFormat="true" ht="6.95" hidden="false" customHeight="true" outlineLevel="0" collapsed="false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3"/>
    </row>
    <row r="76" customFormat="false" ht="36.95" hidden="false" customHeight="true" outlineLevel="0" collapsed="false">
      <c r="A76" s="32"/>
      <c r="B76" s="33"/>
      <c r="C76" s="15" t="s">
        <v>117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  <c r="T76" s="154"/>
      <c r="U76" s="154"/>
    </row>
    <row r="77" customFormat="false" ht="6.95" hidden="false" customHeight="true" outlineLevel="0" collapsed="false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54"/>
      <c r="U77" s="154"/>
    </row>
    <row r="78" customFormat="false" ht="30" hidden="false" customHeight="true" outlineLevel="0" collapsed="false">
      <c r="A78" s="32"/>
      <c r="B78" s="33"/>
      <c r="C78" s="25" t="s">
        <v>19</v>
      </c>
      <c r="D78" s="34"/>
      <c r="E78" s="34"/>
      <c r="F78" s="140" t="str">
        <f aca="false">F6</f>
        <v>Stavební úpravy objektu č.p. 176, Křinice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34"/>
      <c r="R78" s="35"/>
      <c r="T78" s="154"/>
      <c r="U78" s="154"/>
    </row>
    <row r="79" customFormat="false" ht="36.95" hidden="false" customHeight="true" outlineLevel="0" collapsed="false">
      <c r="A79" s="32"/>
      <c r="B79" s="33"/>
      <c r="C79" s="74" t="s">
        <v>114</v>
      </c>
      <c r="D79" s="34"/>
      <c r="E79" s="34"/>
      <c r="F79" s="76" t="str">
        <f aca="false">F7</f>
        <v>01 - Vstupní část objektu v. rampy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34"/>
      <c r="R79" s="35"/>
      <c r="T79" s="154"/>
      <c r="U79" s="154"/>
    </row>
    <row r="80" customFormat="false" ht="6.95" hidden="false" customHeight="true" outlineLevel="0" collapsed="false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54"/>
      <c r="U80" s="154"/>
    </row>
    <row r="81" customFormat="false" ht="18" hidden="false" customHeight="true" outlineLevel="0" collapsed="false">
      <c r="A81" s="32"/>
      <c r="B81" s="33"/>
      <c r="C81" s="25" t="s">
        <v>23</v>
      </c>
      <c r="D81" s="34"/>
      <c r="E81" s="34"/>
      <c r="F81" s="21" t="str">
        <f aca="false">F9</f>
        <v>Křínice čp. 176</v>
      </c>
      <c r="G81" s="34"/>
      <c r="H81" s="34"/>
      <c r="I81" s="34"/>
      <c r="J81" s="34"/>
      <c r="K81" s="25" t="s">
        <v>25</v>
      </c>
      <c r="L81" s="34"/>
      <c r="M81" s="79" t="str">
        <f aca="false">IF(O9="","",O9)</f>
        <v>28. 5. 2018</v>
      </c>
      <c r="N81" s="79"/>
      <c r="O81" s="79"/>
      <c r="P81" s="79"/>
      <c r="Q81" s="34"/>
      <c r="R81" s="35"/>
      <c r="T81" s="154"/>
      <c r="U81" s="154"/>
    </row>
    <row r="82" customFormat="false" ht="6.95" hidden="false" customHeight="true" outlineLevel="0" collapsed="false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54"/>
      <c r="U82" s="154"/>
    </row>
    <row r="83" customFormat="false" ht="12.8" hidden="false" customHeight="false" outlineLevel="0" collapsed="false">
      <c r="A83" s="32"/>
      <c r="B83" s="33"/>
      <c r="C83" s="25" t="s">
        <v>27</v>
      </c>
      <c r="D83" s="34"/>
      <c r="E83" s="34"/>
      <c r="F83" s="21" t="str">
        <f aca="false">E12</f>
        <v>Obec Křinice</v>
      </c>
      <c r="G83" s="34"/>
      <c r="H83" s="34"/>
      <c r="I83" s="34"/>
      <c r="J83" s="34"/>
      <c r="K83" s="25" t="s">
        <v>35</v>
      </c>
      <c r="L83" s="34"/>
      <c r="M83" s="21" t="str">
        <f aca="false">E18</f>
        <v>Jiří Rak</v>
      </c>
      <c r="N83" s="21"/>
      <c r="O83" s="21"/>
      <c r="P83" s="21"/>
      <c r="Q83" s="21"/>
      <c r="R83" s="35"/>
      <c r="T83" s="154"/>
      <c r="U83" s="154"/>
    </row>
    <row r="84" customFormat="false" ht="14.4" hidden="false" customHeight="true" outlineLevel="0" collapsed="false">
      <c r="A84" s="32"/>
      <c r="B84" s="33"/>
      <c r="C84" s="25" t="s">
        <v>33</v>
      </c>
      <c r="D84" s="34"/>
      <c r="E84" s="34"/>
      <c r="F84" s="21" t="str">
        <f aca="false">IF(E15="","",E15)</f>
        <v>Vyplň údaj</v>
      </c>
      <c r="G84" s="34"/>
      <c r="H84" s="34"/>
      <c r="I84" s="34"/>
      <c r="J84" s="34"/>
      <c r="K84" s="25" t="s">
        <v>40</v>
      </c>
      <c r="L84" s="34"/>
      <c r="M84" s="21" t="str">
        <f aca="false">E21</f>
        <v>Tomáš Valenta</v>
      </c>
      <c r="N84" s="21"/>
      <c r="O84" s="21"/>
      <c r="P84" s="21"/>
      <c r="Q84" s="21"/>
      <c r="R84" s="35"/>
      <c r="T84" s="154"/>
      <c r="U84" s="154"/>
    </row>
    <row r="85" customFormat="false" ht="10.3" hidden="false" customHeight="true" outlineLevel="0" collapsed="false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54"/>
      <c r="U85" s="154"/>
    </row>
    <row r="86" customFormat="false" ht="29.3" hidden="false" customHeight="true" outlineLevel="0" collapsed="false">
      <c r="A86" s="32"/>
      <c r="B86" s="33"/>
      <c r="C86" s="155" t="s">
        <v>118</v>
      </c>
      <c r="D86" s="155"/>
      <c r="E86" s="155"/>
      <c r="F86" s="155"/>
      <c r="G86" s="155"/>
      <c r="H86" s="136"/>
      <c r="I86" s="136"/>
      <c r="J86" s="136"/>
      <c r="K86" s="136"/>
      <c r="L86" s="136"/>
      <c r="M86" s="136"/>
      <c r="N86" s="155" t="s">
        <v>119</v>
      </c>
      <c r="O86" s="155"/>
      <c r="P86" s="155"/>
      <c r="Q86" s="155"/>
      <c r="R86" s="35"/>
      <c r="T86" s="154"/>
      <c r="U86" s="154"/>
    </row>
    <row r="87" customFormat="false" ht="10.3" hidden="false" customHeight="true" outlineLevel="0" collapsed="false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54"/>
      <c r="U87" s="154"/>
    </row>
    <row r="88" customFormat="false" ht="29.3" hidden="false" customHeight="true" outlineLevel="0" collapsed="false">
      <c r="A88" s="32"/>
      <c r="B88" s="33"/>
      <c r="C88" s="156" t="s">
        <v>120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97" t="n">
        <f aca="false">N141</f>
        <v>0</v>
      </c>
      <c r="O88" s="97"/>
      <c r="P88" s="97"/>
      <c r="Q88" s="97"/>
      <c r="R88" s="35"/>
      <c r="T88" s="154"/>
      <c r="U88" s="154"/>
      <c r="AU88" s="10" t="s">
        <v>121</v>
      </c>
    </row>
    <row r="89" s="157" customFormat="true" ht="24.95" hidden="false" customHeight="true" outlineLevel="0" collapsed="false">
      <c r="B89" s="158"/>
      <c r="C89" s="159"/>
      <c r="D89" s="160" t="s">
        <v>122</v>
      </c>
      <c r="E89" s="159"/>
      <c r="F89" s="159"/>
      <c r="G89" s="159"/>
      <c r="H89" s="159"/>
      <c r="I89" s="159"/>
      <c r="J89" s="159"/>
      <c r="K89" s="159"/>
      <c r="L89" s="159"/>
      <c r="M89" s="159"/>
      <c r="N89" s="161" t="n">
        <f aca="false">N142</f>
        <v>0</v>
      </c>
      <c r="O89" s="161"/>
      <c r="P89" s="161"/>
      <c r="Q89" s="161"/>
      <c r="R89" s="162"/>
      <c r="T89" s="163"/>
      <c r="U89" s="163"/>
    </row>
    <row r="90" s="164" customFormat="true" ht="19.95" hidden="false" customHeight="true" outlineLevel="0" collapsed="false">
      <c r="B90" s="165"/>
      <c r="C90" s="166"/>
      <c r="D90" s="121" t="s">
        <v>123</v>
      </c>
      <c r="E90" s="166"/>
      <c r="F90" s="166"/>
      <c r="G90" s="166"/>
      <c r="H90" s="166"/>
      <c r="I90" s="166"/>
      <c r="J90" s="166"/>
      <c r="K90" s="166"/>
      <c r="L90" s="166"/>
      <c r="M90" s="166"/>
      <c r="N90" s="123" t="n">
        <f aca="false">N143</f>
        <v>0</v>
      </c>
      <c r="O90" s="123"/>
      <c r="P90" s="123"/>
      <c r="Q90" s="123"/>
      <c r="R90" s="167"/>
      <c r="T90" s="168"/>
      <c r="U90" s="168"/>
    </row>
    <row r="91" s="164" customFormat="true" ht="19.95" hidden="false" customHeight="true" outlineLevel="0" collapsed="false">
      <c r="B91" s="165"/>
      <c r="C91" s="166"/>
      <c r="D91" s="121" t="s">
        <v>124</v>
      </c>
      <c r="E91" s="166"/>
      <c r="F91" s="166"/>
      <c r="G91" s="166"/>
      <c r="H91" s="166"/>
      <c r="I91" s="166"/>
      <c r="J91" s="166"/>
      <c r="K91" s="166"/>
      <c r="L91" s="166"/>
      <c r="M91" s="166"/>
      <c r="N91" s="123" t="n">
        <f aca="false">N181</f>
        <v>0</v>
      </c>
      <c r="O91" s="123"/>
      <c r="P91" s="123"/>
      <c r="Q91" s="123"/>
      <c r="R91" s="167"/>
      <c r="T91" s="168"/>
      <c r="U91" s="168"/>
    </row>
    <row r="92" s="164" customFormat="true" ht="19.95" hidden="false" customHeight="true" outlineLevel="0" collapsed="false">
      <c r="B92" s="165"/>
      <c r="C92" s="166"/>
      <c r="D92" s="121" t="s">
        <v>125</v>
      </c>
      <c r="E92" s="166"/>
      <c r="F92" s="166"/>
      <c r="G92" s="166"/>
      <c r="H92" s="166"/>
      <c r="I92" s="166"/>
      <c r="J92" s="166"/>
      <c r="K92" s="166"/>
      <c r="L92" s="166"/>
      <c r="M92" s="166"/>
      <c r="N92" s="123" t="n">
        <f aca="false">N244</f>
        <v>0</v>
      </c>
      <c r="O92" s="123"/>
      <c r="P92" s="123"/>
      <c r="Q92" s="123"/>
      <c r="R92" s="167"/>
      <c r="T92" s="168"/>
      <c r="U92" s="168"/>
    </row>
    <row r="93" s="164" customFormat="true" ht="19.95" hidden="false" customHeight="true" outlineLevel="0" collapsed="false">
      <c r="B93" s="165"/>
      <c r="C93" s="166"/>
      <c r="D93" s="121" t="s">
        <v>126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23" t="n">
        <f aca="false">N298</f>
        <v>0</v>
      </c>
      <c r="O93" s="123"/>
      <c r="P93" s="123"/>
      <c r="Q93" s="123"/>
      <c r="R93" s="167"/>
      <c r="T93" s="168"/>
      <c r="U93" s="168"/>
    </row>
    <row r="94" s="164" customFormat="true" ht="19.95" hidden="false" customHeight="true" outlineLevel="0" collapsed="false">
      <c r="B94" s="165"/>
      <c r="C94" s="166"/>
      <c r="D94" s="121" t="s">
        <v>127</v>
      </c>
      <c r="E94" s="166"/>
      <c r="F94" s="166"/>
      <c r="G94" s="166"/>
      <c r="H94" s="166"/>
      <c r="I94" s="166"/>
      <c r="J94" s="166"/>
      <c r="K94" s="166"/>
      <c r="L94" s="166"/>
      <c r="M94" s="166"/>
      <c r="N94" s="123" t="n">
        <f aca="false">N330</f>
        <v>0</v>
      </c>
      <c r="O94" s="123"/>
      <c r="P94" s="123"/>
      <c r="Q94" s="123"/>
      <c r="R94" s="167"/>
      <c r="T94" s="168"/>
      <c r="U94" s="168"/>
    </row>
    <row r="95" s="164" customFormat="true" ht="19.95" hidden="false" customHeight="true" outlineLevel="0" collapsed="false">
      <c r="B95" s="165"/>
      <c r="C95" s="166"/>
      <c r="D95" s="121" t="s">
        <v>128</v>
      </c>
      <c r="E95" s="166"/>
      <c r="F95" s="166"/>
      <c r="G95" s="166"/>
      <c r="H95" s="166"/>
      <c r="I95" s="166"/>
      <c r="J95" s="166"/>
      <c r="K95" s="166"/>
      <c r="L95" s="166"/>
      <c r="M95" s="166"/>
      <c r="N95" s="123" t="n">
        <f aca="false">N337</f>
        <v>0</v>
      </c>
      <c r="O95" s="123"/>
      <c r="P95" s="123"/>
      <c r="Q95" s="123"/>
      <c r="R95" s="167"/>
      <c r="T95" s="168"/>
      <c r="U95" s="168"/>
    </row>
    <row r="96" s="164" customFormat="true" ht="19.95" hidden="false" customHeight="true" outlineLevel="0" collapsed="false">
      <c r="B96" s="165"/>
      <c r="C96" s="166"/>
      <c r="D96" s="121" t="s">
        <v>129</v>
      </c>
      <c r="E96" s="166"/>
      <c r="F96" s="166"/>
      <c r="G96" s="166"/>
      <c r="H96" s="166"/>
      <c r="I96" s="166"/>
      <c r="J96" s="166"/>
      <c r="K96" s="166"/>
      <c r="L96" s="166"/>
      <c r="M96" s="166"/>
      <c r="N96" s="123" t="n">
        <f aca="false">N413</f>
        <v>0</v>
      </c>
      <c r="O96" s="123"/>
      <c r="P96" s="123"/>
      <c r="Q96" s="123"/>
      <c r="R96" s="167"/>
      <c r="T96" s="168"/>
      <c r="U96" s="168"/>
    </row>
    <row r="97" s="164" customFormat="true" ht="19.95" hidden="false" customHeight="true" outlineLevel="0" collapsed="false">
      <c r="B97" s="165"/>
      <c r="C97" s="166"/>
      <c r="D97" s="121" t="s">
        <v>130</v>
      </c>
      <c r="E97" s="166"/>
      <c r="F97" s="166"/>
      <c r="G97" s="166"/>
      <c r="H97" s="166"/>
      <c r="I97" s="166"/>
      <c r="J97" s="166"/>
      <c r="K97" s="166"/>
      <c r="L97" s="166"/>
      <c r="M97" s="166"/>
      <c r="N97" s="123" t="n">
        <f aca="false">N429</f>
        <v>0</v>
      </c>
      <c r="O97" s="123"/>
      <c r="P97" s="123"/>
      <c r="Q97" s="123"/>
      <c r="R97" s="167"/>
      <c r="T97" s="168"/>
      <c r="U97" s="168"/>
    </row>
    <row r="98" s="164" customFormat="true" ht="19.95" hidden="false" customHeight="true" outlineLevel="0" collapsed="false">
      <c r="B98" s="165"/>
      <c r="C98" s="166"/>
      <c r="D98" s="121" t="s">
        <v>131</v>
      </c>
      <c r="E98" s="166"/>
      <c r="F98" s="166"/>
      <c r="G98" s="166"/>
      <c r="H98" s="166"/>
      <c r="I98" s="166"/>
      <c r="J98" s="166"/>
      <c r="K98" s="166"/>
      <c r="L98" s="166"/>
      <c r="M98" s="166"/>
      <c r="N98" s="123" t="n">
        <f aca="false">N434</f>
        <v>0</v>
      </c>
      <c r="O98" s="123"/>
      <c r="P98" s="123"/>
      <c r="Q98" s="123"/>
      <c r="R98" s="167"/>
      <c r="T98" s="168"/>
      <c r="U98" s="168"/>
    </row>
    <row r="99" s="157" customFormat="true" ht="24.95" hidden="false" customHeight="true" outlineLevel="0" collapsed="false">
      <c r="B99" s="158"/>
      <c r="C99" s="159"/>
      <c r="D99" s="160" t="s">
        <v>132</v>
      </c>
      <c r="E99" s="159"/>
      <c r="F99" s="159"/>
      <c r="G99" s="159"/>
      <c r="H99" s="159"/>
      <c r="I99" s="159"/>
      <c r="J99" s="159"/>
      <c r="K99" s="159"/>
      <c r="L99" s="159"/>
      <c r="M99" s="159"/>
      <c r="N99" s="161" t="n">
        <f aca="false">N436</f>
        <v>0</v>
      </c>
      <c r="O99" s="161"/>
      <c r="P99" s="161"/>
      <c r="Q99" s="161"/>
      <c r="R99" s="162"/>
      <c r="T99" s="163"/>
      <c r="U99" s="163"/>
    </row>
    <row r="100" s="164" customFormat="true" ht="19.95" hidden="false" customHeight="true" outlineLevel="0" collapsed="false">
      <c r="B100" s="165"/>
      <c r="C100" s="166"/>
      <c r="D100" s="121" t="s">
        <v>133</v>
      </c>
      <c r="E100" s="166"/>
      <c r="F100" s="166"/>
      <c r="G100" s="166"/>
      <c r="H100" s="166"/>
      <c r="I100" s="166"/>
      <c r="J100" s="166"/>
      <c r="K100" s="166"/>
      <c r="L100" s="166"/>
      <c r="M100" s="166"/>
      <c r="N100" s="123" t="n">
        <f aca="false">N437</f>
        <v>0</v>
      </c>
      <c r="O100" s="123"/>
      <c r="P100" s="123"/>
      <c r="Q100" s="123"/>
      <c r="R100" s="167"/>
      <c r="T100" s="168"/>
      <c r="U100" s="168"/>
    </row>
    <row r="101" s="164" customFormat="true" ht="19.95" hidden="false" customHeight="true" outlineLevel="0" collapsed="false">
      <c r="B101" s="165"/>
      <c r="C101" s="166"/>
      <c r="D101" s="121" t="s">
        <v>134</v>
      </c>
      <c r="E101" s="166"/>
      <c r="F101" s="166"/>
      <c r="G101" s="166"/>
      <c r="H101" s="166"/>
      <c r="I101" s="166"/>
      <c r="J101" s="166"/>
      <c r="K101" s="166"/>
      <c r="L101" s="166"/>
      <c r="M101" s="166"/>
      <c r="N101" s="123" t="n">
        <f aca="false">N466</f>
        <v>0</v>
      </c>
      <c r="O101" s="123"/>
      <c r="P101" s="123"/>
      <c r="Q101" s="123"/>
      <c r="R101" s="167"/>
      <c r="T101" s="168"/>
      <c r="U101" s="168"/>
    </row>
    <row r="102" s="164" customFormat="true" ht="19.95" hidden="false" customHeight="true" outlineLevel="0" collapsed="false">
      <c r="B102" s="165"/>
      <c r="C102" s="166"/>
      <c r="D102" s="121" t="s">
        <v>135</v>
      </c>
      <c r="E102" s="166"/>
      <c r="F102" s="166"/>
      <c r="G102" s="166"/>
      <c r="H102" s="166"/>
      <c r="I102" s="166"/>
      <c r="J102" s="166"/>
      <c r="K102" s="166"/>
      <c r="L102" s="166"/>
      <c r="M102" s="166"/>
      <c r="N102" s="123" t="n">
        <f aca="false">N479</f>
        <v>0</v>
      </c>
      <c r="O102" s="123"/>
      <c r="P102" s="123"/>
      <c r="Q102" s="123"/>
      <c r="R102" s="167"/>
      <c r="T102" s="168"/>
      <c r="U102" s="168"/>
    </row>
    <row r="103" s="164" customFormat="true" ht="19.95" hidden="false" customHeight="true" outlineLevel="0" collapsed="false">
      <c r="B103" s="165"/>
      <c r="C103" s="166"/>
      <c r="D103" s="121" t="s">
        <v>136</v>
      </c>
      <c r="E103" s="166"/>
      <c r="F103" s="166"/>
      <c r="G103" s="166"/>
      <c r="H103" s="166"/>
      <c r="I103" s="166"/>
      <c r="J103" s="166"/>
      <c r="K103" s="166"/>
      <c r="L103" s="166"/>
      <c r="M103" s="166"/>
      <c r="N103" s="123" t="n">
        <f aca="false">N516</f>
        <v>0</v>
      </c>
      <c r="O103" s="123"/>
      <c r="P103" s="123"/>
      <c r="Q103" s="123"/>
      <c r="R103" s="167"/>
      <c r="T103" s="168"/>
      <c r="U103" s="168"/>
    </row>
    <row r="104" s="164" customFormat="true" ht="19.95" hidden="false" customHeight="true" outlineLevel="0" collapsed="false">
      <c r="B104" s="165"/>
      <c r="C104" s="166"/>
      <c r="D104" s="121" t="s">
        <v>137</v>
      </c>
      <c r="E104" s="166"/>
      <c r="F104" s="166"/>
      <c r="G104" s="166"/>
      <c r="H104" s="166"/>
      <c r="I104" s="166"/>
      <c r="J104" s="166"/>
      <c r="K104" s="166"/>
      <c r="L104" s="166"/>
      <c r="M104" s="166"/>
      <c r="N104" s="123" t="n">
        <f aca="false">N527</f>
        <v>0</v>
      </c>
      <c r="O104" s="123"/>
      <c r="P104" s="123"/>
      <c r="Q104" s="123"/>
      <c r="R104" s="167"/>
      <c r="T104" s="168"/>
      <c r="U104" s="168"/>
    </row>
    <row r="105" s="164" customFormat="true" ht="19.95" hidden="false" customHeight="true" outlineLevel="0" collapsed="false">
      <c r="B105" s="165"/>
      <c r="C105" s="166"/>
      <c r="D105" s="121" t="s">
        <v>138</v>
      </c>
      <c r="E105" s="166"/>
      <c r="F105" s="166"/>
      <c r="G105" s="166"/>
      <c r="H105" s="166"/>
      <c r="I105" s="166"/>
      <c r="J105" s="166"/>
      <c r="K105" s="166"/>
      <c r="L105" s="166"/>
      <c r="M105" s="166"/>
      <c r="N105" s="123" t="n">
        <f aca="false">N562</f>
        <v>0</v>
      </c>
      <c r="O105" s="123"/>
      <c r="P105" s="123"/>
      <c r="Q105" s="123"/>
      <c r="R105" s="167"/>
      <c r="T105" s="168"/>
      <c r="U105" s="168"/>
    </row>
    <row r="106" s="164" customFormat="true" ht="19.95" hidden="false" customHeight="true" outlineLevel="0" collapsed="false">
      <c r="B106" s="165"/>
      <c r="C106" s="166"/>
      <c r="D106" s="121" t="s">
        <v>139</v>
      </c>
      <c r="E106" s="166"/>
      <c r="F106" s="166"/>
      <c r="G106" s="166"/>
      <c r="H106" s="166"/>
      <c r="I106" s="166"/>
      <c r="J106" s="166"/>
      <c r="K106" s="166"/>
      <c r="L106" s="166"/>
      <c r="M106" s="166"/>
      <c r="N106" s="123" t="n">
        <f aca="false">N581</f>
        <v>0</v>
      </c>
      <c r="O106" s="123"/>
      <c r="P106" s="123"/>
      <c r="Q106" s="123"/>
      <c r="R106" s="167"/>
      <c r="T106" s="168"/>
      <c r="U106" s="168"/>
    </row>
    <row r="107" s="164" customFormat="true" ht="19.95" hidden="false" customHeight="true" outlineLevel="0" collapsed="false">
      <c r="B107" s="165"/>
      <c r="C107" s="166"/>
      <c r="D107" s="121" t="s">
        <v>140</v>
      </c>
      <c r="E107" s="166"/>
      <c r="F107" s="166"/>
      <c r="G107" s="166"/>
      <c r="H107" s="166"/>
      <c r="I107" s="166"/>
      <c r="J107" s="166"/>
      <c r="K107" s="166"/>
      <c r="L107" s="166"/>
      <c r="M107" s="166"/>
      <c r="N107" s="123" t="n">
        <f aca="false">N600</f>
        <v>0</v>
      </c>
      <c r="O107" s="123"/>
      <c r="P107" s="123"/>
      <c r="Q107" s="123"/>
      <c r="R107" s="167"/>
      <c r="T107" s="168"/>
      <c r="U107" s="168"/>
    </row>
    <row r="108" s="164" customFormat="true" ht="19.95" hidden="false" customHeight="true" outlineLevel="0" collapsed="false">
      <c r="B108" s="165"/>
      <c r="C108" s="166"/>
      <c r="D108" s="121" t="s">
        <v>141</v>
      </c>
      <c r="E108" s="166"/>
      <c r="F108" s="166"/>
      <c r="G108" s="166"/>
      <c r="H108" s="166"/>
      <c r="I108" s="166"/>
      <c r="J108" s="166"/>
      <c r="K108" s="166"/>
      <c r="L108" s="166"/>
      <c r="M108" s="166"/>
      <c r="N108" s="123" t="n">
        <f aca="false">N611</f>
        <v>0</v>
      </c>
      <c r="O108" s="123"/>
      <c r="P108" s="123"/>
      <c r="Q108" s="123"/>
      <c r="R108" s="167"/>
      <c r="T108" s="168"/>
      <c r="U108" s="168"/>
    </row>
    <row r="109" s="164" customFormat="true" ht="19.95" hidden="false" customHeight="true" outlineLevel="0" collapsed="false">
      <c r="B109" s="165"/>
      <c r="C109" s="166"/>
      <c r="D109" s="121" t="s">
        <v>142</v>
      </c>
      <c r="E109" s="166"/>
      <c r="F109" s="166"/>
      <c r="G109" s="166"/>
      <c r="H109" s="166"/>
      <c r="I109" s="166"/>
      <c r="J109" s="166"/>
      <c r="K109" s="166"/>
      <c r="L109" s="166"/>
      <c r="M109" s="166"/>
      <c r="N109" s="123" t="n">
        <f aca="false">N648</f>
        <v>0</v>
      </c>
      <c r="O109" s="123"/>
      <c r="P109" s="123"/>
      <c r="Q109" s="123"/>
      <c r="R109" s="167"/>
      <c r="T109" s="168"/>
      <c r="U109" s="168"/>
    </row>
    <row r="110" s="164" customFormat="true" ht="19.95" hidden="false" customHeight="true" outlineLevel="0" collapsed="false">
      <c r="B110" s="165"/>
      <c r="C110" s="166"/>
      <c r="D110" s="121" t="s">
        <v>143</v>
      </c>
      <c r="E110" s="166"/>
      <c r="F110" s="166"/>
      <c r="G110" s="166"/>
      <c r="H110" s="166"/>
      <c r="I110" s="166"/>
      <c r="J110" s="166"/>
      <c r="K110" s="166"/>
      <c r="L110" s="166"/>
      <c r="M110" s="166"/>
      <c r="N110" s="123" t="n">
        <f aca="false">N673</f>
        <v>0</v>
      </c>
      <c r="O110" s="123"/>
      <c r="P110" s="123"/>
      <c r="Q110" s="123"/>
      <c r="R110" s="167"/>
      <c r="T110" s="168"/>
      <c r="U110" s="168"/>
    </row>
    <row r="111" s="164" customFormat="true" ht="19.95" hidden="false" customHeight="true" outlineLevel="0" collapsed="false">
      <c r="B111" s="165"/>
      <c r="C111" s="166"/>
      <c r="D111" s="121" t="s">
        <v>144</v>
      </c>
      <c r="E111" s="166"/>
      <c r="F111" s="166"/>
      <c r="G111" s="166"/>
      <c r="H111" s="166"/>
      <c r="I111" s="166"/>
      <c r="J111" s="166"/>
      <c r="K111" s="166"/>
      <c r="L111" s="166"/>
      <c r="M111" s="166"/>
      <c r="N111" s="123" t="n">
        <f aca="false">N687</f>
        <v>0</v>
      </c>
      <c r="O111" s="123"/>
      <c r="P111" s="123"/>
      <c r="Q111" s="123"/>
      <c r="R111" s="167"/>
      <c r="T111" s="168"/>
      <c r="U111" s="168"/>
    </row>
    <row r="112" s="157" customFormat="true" ht="24.95" hidden="false" customHeight="true" outlineLevel="0" collapsed="false">
      <c r="B112" s="158"/>
      <c r="C112" s="159"/>
      <c r="D112" s="160" t="s">
        <v>145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61" t="n">
        <f aca="false">N694</f>
        <v>0</v>
      </c>
      <c r="O112" s="161"/>
      <c r="P112" s="161"/>
      <c r="Q112" s="161"/>
      <c r="R112" s="162"/>
      <c r="T112" s="163"/>
      <c r="U112" s="163"/>
    </row>
    <row r="113" s="164" customFormat="true" ht="19.95" hidden="false" customHeight="true" outlineLevel="0" collapsed="false">
      <c r="B113" s="165"/>
      <c r="C113" s="166"/>
      <c r="D113" s="121" t="s">
        <v>146</v>
      </c>
      <c r="E113" s="166"/>
      <c r="F113" s="166"/>
      <c r="G113" s="166"/>
      <c r="H113" s="166"/>
      <c r="I113" s="166"/>
      <c r="J113" s="166"/>
      <c r="K113" s="166"/>
      <c r="L113" s="166"/>
      <c r="M113" s="166"/>
      <c r="N113" s="123" t="n">
        <f aca="false">N695</f>
        <v>0</v>
      </c>
      <c r="O113" s="123"/>
      <c r="P113" s="123"/>
      <c r="Q113" s="123"/>
      <c r="R113" s="167"/>
      <c r="T113" s="168"/>
      <c r="U113" s="168"/>
    </row>
    <row r="114" s="157" customFormat="true" ht="21.85" hidden="false" customHeight="true" outlineLevel="0" collapsed="false">
      <c r="B114" s="158"/>
      <c r="C114" s="159"/>
      <c r="D114" s="160" t="s">
        <v>147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69" t="n">
        <f aca="false">N697</f>
        <v>0</v>
      </c>
      <c r="O114" s="169"/>
      <c r="P114" s="169"/>
      <c r="Q114" s="169"/>
      <c r="R114" s="162"/>
      <c r="T114" s="163"/>
      <c r="U114" s="163"/>
    </row>
    <row r="115" s="32" customFormat="true" ht="21.85" hidden="false" customHeight="true" outlineLevel="0" collapsed="false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  <c r="T115" s="154"/>
      <c r="U115" s="154"/>
    </row>
    <row r="116" customFormat="false" ht="29.3" hidden="false" customHeight="true" outlineLevel="0" collapsed="false">
      <c r="A116" s="32"/>
      <c r="B116" s="33"/>
      <c r="C116" s="156" t="s">
        <v>148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170" t="n">
        <f aca="false">ROUND(N117+N118+N119+N120+N121+N122,2)</f>
        <v>0</v>
      </c>
      <c r="O116" s="170"/>
      <c r="P116" s="170"/>
      <c r="Q116" s="170"/>
      <c r="R116" s="35"/>
      <c r="T116" s="171"/>
      <c r="U116" s="172" t="s">
        <v>49</v>
      </c>
    </row>
    <row r="117" customFormat="false" ht="18" hidden="false" customHeight="true" outlineLevel="0" collapsed="false">
      <c r="A117" s="32"/>
      <c r="B117" s="33"/>
      <c r="C117" s="34"/>
      <c r="D117" s="128" t="s">
        <v>149</v>
      </c>
      <c r="E117" s="128"/>
      <c r="F117" s="128"/>
      <c r="G117" s="128"/>
      <c r="H117" s="128"/>
      <c r="I117" s="34"/>
      <c r="J117" s="34"/>
      <c r="K117" s="34"/>
      <c r="L117" s="34"/>
      <c r="M117" s="34"/>
      <c r="N117" s="122" t="n">
        <f aca="false">ROUND(N88*T117,2)</f>
        <v>0</v>
      </c>
      <c r="O117" s="122"/>
      <c r="P117" s="122"/>
      <c r="Q117" s="122"/>
      <c r="R117" s="35"/>
      <c r="S117" s="173"/>
      <c r="T117" s="174"/>
      <c r="U117" s="175" t="s">
        <v>50</v>
      </c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6" t="s">
        <v>150</v>
      </c>
      <c r="AZ117" s="173"/>
      <c r="BA117" s="173"/>
      <c r="BB117" s="173"/>
      <c r="BC117" s="173"/>
      <c r="BD117" s="173"/>
      <c r="BE117" s="177" t="n">
        <f aca="false">IF(U117="základní",N117,0)</f>
        <v>0</v>
      </c>
      <c r="BF117" s="177" t="n">
        <f aca="false">IF(U117="snížená",N117,0)</f>
        <v>0</v>
      </c>
      <c r="BG117" s="177" t="n">
        <f aca="false">IF(U117="zákl. přenesená",N117,0)</f>
        <v>0</v>
      </c>
      <c r="BH117" s="177" t="n">
        <f aca="false">IF(U117="sníž. přenesená",N117,0)</f>
        <v>0</v>
      </c>
      <c r="BI117" s="177" t="n">
        <f aca="false">IF(U117="nulová",N117,0)</f>
        <v>0</v>
      </c>
      <c r="BJ117" s="176" t="s">
        <v>93</v>
      </c>
      <c r="BK117" s="173"/>
      <c r="BL117" s="173"/>
      <c r="BM117" s="173"/>
    </row>
    <row r="118" customFormat="false" ht="18" hidden="false" customHeight="true" outlineLevel="0" collapsed="false">
      <c r="A118" s="32"/>
      <c r="B118" s="33"/>
      <c r="C118" s="34"/>
      <c r="D118" s="128" t="s">
        <v>151</v>
      </c>
      <c r="E118" s="128"/>
      <c r="F118" s="128"/>
      <c r="G118" s="128"/>
      <c r="H118" s="128"/>
      <c r="I118" s="34"/>
      <c r="J118" s="34"/>
      <c r="K118" s="34"/>
      <c r="L118" s="34"/>
      <c r="M118" s="34"/>
      <c r="N118" s="122" t="n">
        <f aca="false">ROUND(N88*T118,2)</f>
        <v>0</v>
      </c>
      <c r="O118" s="122"/>
      <c r="P118" s="122"/>
      <c r="Q118" s="122"/>
      <c r="R118" s="35"/>
      <c r="S118" s="173"/>
      <c r="T118" s="174"/>
      <c r="U118" s="175" t="s">
        <v>50</v>
      </c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6" t="s">
        <v>150</v>
      </c>
      <c r="AZ118" s="173"/>
      <c r="BA118" s="173"/>
      <c r="BB118" s="173"/>
      <c r="BC118" s="173"/>
      <c r="BD118" s="173"/>
      <c r="BE118" s="177" t="n">
        <f aca="false">IF(U118="základní",N118,0)</f>
        <v>0</v>
      </c>
      <c r="BF118" s="177" t="n">
        <f aca="false">IF(U118="snížená",N118,0)</f>
        <v>0</v>
      </c>
      <c r="BG118" s="177" t="n">
        <f aca="false">IF(U118="zákl. přenesená",N118,0)</f>
        <v>0</v>
      </c>
      <c r="BH118" s="177" t="n">
        <f aca="false">IF(U118="sníž. přenesená",N118,0)</f>
        <v>0</v>
      </c>
      <c r="BI118" s="177" t="n">
        <f aca="false">IF(U118="nulová",N118,0)</f>
        <v>0</v>
      </c>
      <c r="BJ118" s="176" t="s">
        <v>93</v>
      </c>
      <c r="BK118" s="173"/>
      <c r="BL118" s="173"/>
      <c r="BM118" s="173"/>
    </row>
    <row r="119" customFormat="false" ht="18" hidden="false" customHeight="true" outlineLevel="0" collapsed="false">
      <c r="A119" s="32"/>
      <c r="B119" s="33"/>
      <c r="C119" s="34"/>
      <c r="D119" s="128" t="s">
        <v>152</v>
      </c>
      <c r="E119" s="128"/>
      <c r="F119" s="128"/>
      <c r="G119" s="128"/>
      <c r="H119" s="128"/>
      <c r="I119" s="34"/>
      <c r="J119" s="34"/>
      <c r="K119" s="34"/>
      <c r="L119" s="34"/>
      <c r="M119" s="34"/>
      <c r="N119" s="122" t="n">
        <f aca="false">ROUND(N88*T119,2)</f>
        <v>0</v>
      </c>
      <c r="O119" s="122"/>
      <c r="P119" s="122"/>
      <c r="Q119" s="122"/>
      <c r="R119" s="35"/>
      <c r="S119" s="173"/>
      <c r="T119" s="174"/>
      <c r="U119" s="175" t="s">
        <v>50</v>
      </c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6" t="s">
        <v>150</v>
      </c>
      <c r="AZ119" s="173"/>
      <c r="BA119" s="173"/>
      <c r="BB119" s="173"/>
      <c r="BC119" s="173"/>
      <c r="BD119" s="173"/>
      <c r="BE119" s="177" t="n">
        <f aca="false">IF(U119="základní",N119,0)</f>
        <v>0</v>
      </c>
      <c r="BF119" s="177" t="n">
        <f aca="false">IF(U119="snížená",N119,0)</f>
        <v>0</v>
      </c>
      <c r="BG119" s="177" t="n">
        <f aca="false">IF(U119="zákl. přenesená",N119,0)</f>
        <v>0</v>
      </c>
      <c r="BH119" s="177" t="n">
        <f aca="false">IF(U119="sníž. přenesená",N119,0)</f>
        <v>0</v>
      </c>
      <c r="BI119" s="177" t="n">
        <f aca="false">IF(U119="nulová",N119,0)</f>
        <v>0</v>
      </c>
      <c r="BJ119" s="176" t="s">
        <v>93</v>
      </c>
      <c r="BK119" s="173"/>
      <c r="BL119" s="173"/>
      <c r="BM119" s="173"/>
    </row>
    <row r="120" customFormat="false" ht="18" hidden="false" customHeight="true" outlineLevel="0" collapsed="false">
      <c r="A120" s="32"/>
      <c r="B120" s="33"/>
      <c r="C120" s="34"/>
      <c r="D120" s="128" t="s">
        <v>153</v>
      </c>
      <c r="E120" s="128"/>
      <c r="F120" s="128"/>
      <c r="G120" s="128"/>
      <c r="H120" s="128"/>
      <c r="I120" s="34"/>
      <c r="J120" s="34"/>
      <c r="K120" s="34"/>
      <c r="L120" s="34"/>
      <c r="M120" s="34"/>
      <c r="N120" s="122" t="n">
        <f aca="false">ROUND(N88*T120,2)</f>
        <v>0</v>
      </c>
      <c r="O120" s="122"/>
      <c r="P120" s="122"/>
      <c r="Q120" s="122"/>
      <c r="R120" s="35"/>
      <c r="S120" s="173"/>
      <c r="T120" s="174"/>
      <c r="U120" s="175" t="s">
        <v>50</v>
      </c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6" t="s">
        <v>150</v>
      </c>
      <c r="AZ120" s="173"/>
      <c r="BA120" s="173"/>
      <c r="BB120" s="173"/>
      <c r="BC120" s="173"/>
      <c r="BD120" s="173"/>
      <c r="BE120" s="177" t="n">
        <f aca="false">IF(U120="základní",N120,0)</f>
        <v>0</v>
      </c>
      <c r="BF120" s="177" t="n">
        <f aca="false">IF(U120="snížená",N120,0)</f>
        <v>0</v>
      </c>
      <c r="BG120" s="177" t="n">
        <f aca="false">IF(U120="zákl. přenesená",N120,0)</f>
        <v>0</v>
      </c>
      <c r="BH120" s="177" t="n">
        <f aca="false">IF(U120="sníž. přenesená",N120,0)</f>
        <v>0</v>
      </c>
      <c r="BI120" s="177" t="n">
        <f aca="false">IF(U120="nulová",N120,0)</f>
        <v>0</v>
      </c>
      <c r="BJ120" s="176" t="s">
        <v>93</v>
      </c>
      <c r="BK120" s="173"/>
      <c r="BL120" s="173"/>
      <c r="BM120" s="173"/>
    </row>
    <row r="121" customFormat="false" ht="18" hidden="false" customHeight="true" outlineLevel="0" collapsed="false">
      <c r="A121" s="32"/>
      <c r="B121" s="33"/>
      <c r="C121" s="34"/>
      <c r="D121" s="128" t="s">
        <v>154</v>
      </c>
      <c r="E121" s="128"/>
      <c r="F121" s="128"/>
      <c r="G121" s="128"/>
      <c r="H121" s="128"/>
      <c r="I121" s="34"/>
      <c r="J121" s="34"/>
      <c r="K121" s="34"/>
      <c r="L121" s="34"/>
      <c r="M121" s="34"/>
      <c r="N121" s="122" t="n">
        <f aca="false">ROUND(N88*T121,2)</f>
        <v>0</v>
      </c>
      <c r="O121" s="122"/>
      <c r="P121" s="122"/>
      <c r="Q121" s="122"/>
      <c r="R121" s="35"/>
      <c r="S121" s="173"/>
      <c r="T121" s="174"/>
      <c r="U121" s="175" t="s">
        <v>50</v>
      </c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6" t="s">
        <v>150</v>
      </c>
      <c r="AZ121" s="173"/>
      <c r="BA121" s="173"/>
      <c r="BB121" s="173"/>
      <c r="BC121" s="173"/>
      <c r="BD121" s="173"/>
      <c r="BE121" s="177" t="n">
        <f aca="false">IF(U121="základní",N121,0)</f>
        <v>0</v>
      </c>
      <c r="BF121" s="177" t="n">
        <f aca="false">IF(U121="snížená",N121,0)</f>
        <v>0</v>
      </c>
      <c r="BG121" s="177" t="n">
        <f aca="false">IF(U121="zákl. přenesená",N121,0)</f>
        <v>0</v>
      </c>
      <c r="BH121" s="177" t="n">
        <f aca="false">IF(U121="sníž. přenesená",N121,0)</f>
        <v>0</v>
      </c>
      <c r="BI121" s="177" t="n">
        <f aca="false">IF(U121="nulová",N121,0)</f>
        <v>0</v>
      </c>
      <c r="BJ121" s="176" t="s">
        <v>93</v>
      </c>
      <c r="BK121" s="173"/>
      <c r="BL121" s="173"/>
      <c r="BM121" s="173"/>
    </row>
    <row r="122" customFormat="false" ht="18" hidden="false" customHeight="true" outlineLevel="0" collapsed="false">
      <c r="A122" s="32"/>
      <c r="B122" s="33"/>
      <c r="C122" s="34"/>
      <c r="D122" s="121" t="s">
        <v>155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122" t="n">
        <f aca="false">ROUND(N88*T122,2)</f>
        <v>0</v>
      </c>
      <c r="O122" s="122"/>
      <c r="P122" s="122"/>
      <c r="Q122" s="122"/>
      <c r="R122" s="35"/>
      <c r="S122" s="173"/>
      <c r="T122" s="178"/>
      <c r="U122" s="179" t="s">
        <v>50</v>
      </c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6" t="s">
        <v>156</v>
      </c>
      <c r="AZ122" s="173"/>
      <c r="BA122" s="173"/>
      <c r="BB122" s="173"/>
      <c r="BC122" s="173"/>
      <c r="BD122" s="173"/>
      <c r="BE122" s="177" t="n">
        <f aca="false">IF(U122="základní",N122,0)</f>
        <v>0</v>
      </c>
      <c r="BF122" s="177" t="n">
        <f aca="false">IF(U122="snížená",N122,0)</f>
        <v>0</v>
      </c>
      <c r="BG122" s="177" t="n">
        <f aca="false">IF(U122="zákl. přenesená",N122,0)</f>
        <v>0</v>
      </c>
      <c r="BH122" s="177" t="n">
        <f aca="false">IF(U122="sníž. přenesená",N122,0)</f>
        <v>0</v>
      </c>
      <c r="BI122" s="177" t="n">
        <f aca="false">IF(U122="nulová",N122,0)</f>
        <v>0</v>
      </c>
      <c r="BJ122" s="176" t="s">
        <v>93</v>
      </c>
      <c r="BK122" s="173"/>
      <c r="BL122" s="173"/>
      <c r="BM122" s="173"/>
    </row>
    <row r="123" customFormat="false" ht="12.8" hidden="false" customHeight="false" outlineLevel="0" collapsed="false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  <c r="T123" s="154"/>
      <c r="U123" s="154"/>
    </row>
    <row r="124" customFormat="false" ht="29.3" hidden="false" customHeight="true" outlineLevel="0" collapsed="false">
      <c r="A124" s="32"/>
      <c r="B124" s="33"/>
      <c r="C124" s="135" t="s">
        <v>106</v>
      </c>
      <c r="D124" s="136"/>
      <c r="E124" s="136"/>
      <c r="F124" s="136"/>
      <c r="G124" s="136"/>
      <c r="H124" s="136"/>
      <c r="I124" s="136"/>
      <c r="J124" s="136"/>
      <c r="K124" s="136"/>
      <c r="L124" s="137" t="n">
        <f aca="false">ROUND(SUM(N88+N116),2)</f>
        <v>0</v>
      </c>
      <c r="M124" s="137"/>
      <c r="N124" s="137"/>
      <c r="O124" s="137"/>
      <c r="P124" s="137"/>
      <c r="Q124" s="137"/>
      <c r="R124" s="35"/>
      <c r="T124" s="154"/>
      <c r="U124" s="154"/>
    </row>
    <row r="125" customFormat="false" ht="6.95" hidden="false" customHeight="true" outlineLevel="0" collapsed="false">
      <c r="A125" s="32"/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T125" s="154"/>
      <c r="U125" s="154"/>
    </row>
    <row r="129" s="32" customFormat="true" ht="6.95" hidden="false" customHeight="true" outlineLevel="0" collapsed="false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7"/>
    </row>
    <row r="130" customFormat="false" ht="36.95" hidden="false" customHeight="true" outlineLevel="0" collapsed="false">
      <c r="A130" s="32"/>
      <c r="B130" s="33"/>
      <c r="C130" s="15" t="s">
        <v>157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35"/>
    </row>
    <row r="131" customFormat="false" ht="6.95" hidden="false" customHeight="true" outlineLevel="0" collapsed="false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30" hidden="false" customHeight="true" outlineLevel="0" collapsed="false">
      <c r="A132" s="32"/>
      <c r="B132" s="33"/>
      <c r="C132" s="25" t="s">
        <v>19</v>
      </c>
      <c r="D132" s="34"/>
      <c r="E132" s="34"/>
      <c r="F132" s="140" t="str">
        <f aca="false">F6</f>
        <v>Stavební úpravy objektu č.p. 176, Křinice</v>
      </c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34"/>
      <c r="R132" s="35"/>
    </row>
    <row r="133" customFormat="false" ht="36.95" hidden="false" customHeight="true" outlineLevel="0" collapsed="false">
      <c r="A133" s="32"/>
      <c r="B133" s="33"/>
      <c r="C133" s="74" t="s">
        <v>114</v>
      </c>
      <c r="D133" s="34"/>
      <c r="E133" s="34"/>
      <c r="F133" s="76" t="str">
        <f aca="false">F7</f>
        <v>01 - Vstupní část objektu v. rampy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34"/>
      <c r="R133" s="35"/>
    </row>
    <row r="134" customFormat="false" ht="6.95" hidden="false" customHeight="true" outlineLevel="0" collapsed="false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</row>
    <row r="135" customFormat="false" ht="18" hidden="false" customHeight="true" outlineLevel="0" collapsed="false">
      <c r="A135" s="32"/>
      <c r="B135" s="33"/>
      <c r="C135" s="25" t="s">
        <v>23</v>
      </c>
      <c r="D135" s="34"/>
      <c r="E135" s="34"/>
      <c r="F135" s="21" t="str">
        <f aca="false">F9</f>
        <v>Křínice čp. 176</v>
      </c>
      <c r="G135" s="34"/>
      <c r="H135" s="34"/>
      <c r="I135" s="34"/>
      <c r="J135" s="34"/>
      <c r="K135" s="25" t="s">
        <v>25</v>
      </c>
      <c r="L135" s="34"/>
      <c r="M135" s="79" t="str">
        <f aca="false">IF(O9="","",O9)</f>
        <v>28. 5. 2018</v>
      </c>
      <c r="N135" s="79"/>
      <c r="O135" s="79"/>
      <c r="P135" s="79"/>
      <c r="Q135" s="34"/>
      <c r="R135" s="35"/>
    </row>
    <row r="136" customFormat="false" ht="6.95" hidden="false" customHeight="true" outlineLevel="0" collapsed="false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</row>
    <row r="137" customFormat="false" ht="12.8" hidden="false" customHeight="false" outlineLevel="0" collapsed="false">
      <c r="A137" s="32"/>
      <c r="B137" s="33"/>
      <c r="C137" s="25" t="s">
        <v>27</v>
      </c>
      <c r="D137" s="34"/>
      <c r="E137" s="34"/>
      <c r="F137" s="21" t="str">
        <f aca="false">E12</f>
        <v>Obec Křinice</v>
      </c>
      <c r="G137" s="34"/>
      <c r="H137" s="34"/>
      <c r="I137" s="34"/>
      <c r="J137" s="34"/>
      <c r="K137" s="25" t="s">
        <v>35</v>
      </c>
      <c r="L137" s="34"/>
      <c r="M137" s="21" t="str">
        <f aca="false">E18</f>
        <v>Jiří Rak</v>
      </c>
      <c r="N137" s="21"/>
      <c r="O137" s="21"/>
      <c r="P137" s="21"/>
      <c r="Q137" s="21"/>
      <c r="R137" s="35"/>
    </row>
    <row r="138" customFormat="false" ht="14.4" hidden="false" customHeight="true" outlineLevel="0" collapsed="false">
      <c r="A138" s="32"/>
      <c r="B138" s="33"/>
      <c r="C138" s="25" t="s">
        <v>33</v>
      </c>
      <c r="D138" s="34"/>
      <c r="E138" s="34"/>
      <c r="F138" s="21" t="str">
        <f aca="false">IF(E15="","",E15)</f>
        <v>Vyplň údaj</v>
      </c>
      <c r="G138" s="34"/>
      <c r="H138" s="34"/>
      <c r="I138" s="34"/>
      <c r="J138" s="34"/>
      <c r="K138" s="25" t="s">
        <v>40</v>
      </c>
      <c r="L138" s="34"/>
      <c r="M138" s="21" t="str">
        <f aca="false">E21</f>
        <v>Tomáš Valenta</v>
      </c>
      <c r="N138" s="21"/>
      <c r="O138" s="21"/>
      <c r="P138" s="21"/>
      <c r="Q138" s="21"/>
      <c r="R138" s="35"/>
    </row>
    <row r="139" customFormat="false" ht="10.3" hidden="false" customHeight="true" outlineLevel="0" collapsed="false">
      <c r="A139" s="32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</row>
    <row r="140" s="180" customFormat="true" ht="29.3" hidden="false" customHeight="true" outlineLevel="0" collapsed="false">
      <c r="B140" s="181"/>
      <c r="C140" s="182" t="s">
        <v>158</v>
      </c>
      <c r="D140" s="183" t="s">
        <v>159</v>
      </c>
      <c r="E140" s="183" t="s">
        <v>67</v>
      </c>
      <c r="F140" s="183" t="s">
        <v>160</v>
      </c>
      <c r="G140" s="183"/>
      <c r="H140" s="183"/>
      <c r="I140" s="183"/>
      <c r="J140" s="183" t="s">
        <v>161</v>
      </c>
      <c r="K140" s="183" t="s">
        <v>162</v>
      </c>
      <c r="L140" s="183" t="s">
        <v>163</v>
      </c>
      <c r="M140" s="183"/>
      <c r="N140" s="184" t="s">
        <v>119</v>
      </c>
      <c r="O140" s="184"/>
      <c r="P140" s="184"/>
      <c r="Q140" s="184"/>
      <c r="R140" s="185"/>
      <c r="T140" s="90" t="s">
        <v>164</v>
      </c>
      <c r="U140" s="91" t="s">
        <v>49</v>
      </c>
      <c r="V140" s="91" t="s">
        <v>165</v>
      </c>
      <c r="W140" s="91" t="s">
        <v>166</v>
      </c>
      <c r="X140" s="91" t="s">
        <v>167</v>
      </c>
      <c r="Y140" s="91" t="s">
        <v>168</v>
      </c>
      <c r="Z140" s="91" t="s">
        <v>169</v>
      </c>
      <c r="AA140" s="92" t="s">
        <v>170</v>
      </c>
    </row>
    <row r="141" s="32" customFormat="true" ht="29.3" hidden="false" customHeight="true" outlineLevel="0" collapsed="false">
      <c r="B141" s="33"/>
      <c r="C141" s="94" t="s">
        <v>116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186" t="n">
        <f aca="false">BK141</f>
        <v>0</v>
      </c>
      <c r="O141" s="186"/>
      <c r="P141" s="186"/>
      <c r="Q141" s="186"/>
      <c r="R141" s="35"/>
      <c r="T141" s="93"/>
      <c r="U141" s="54"/>
      <c r="V141" s="54"/>
      <c r="W141" s="187" t="n">
        <f aca="false">W142+W436+W694+W697</f>
        <v>0</v>
      </c>
      <c r="X141" s="54"/>
      <c r="Y141" s="187" t="n">
        <f aca="false">Y142+Y436+Y694+Y697</f>
        <v>104.25488192</v>
      </c>
      <c r="Z141" s="54"/>
      <c r="AA141" s="188" t="n">
        <f aca="false">AA142+AA436+AA694+AA697</f>
        <v>12.4551</v>
      </c>
      <c r="AT141" s="10" t="s">
        <v>84</v>
      </c>
      <c r="AU141" s="10" t="s">
        <v>121</v>
      </c>
      <c r="BK141" s="189" t="n">
        <f aca="false">BK142+BK436+BK694+BK697</f>
        <v>0</v>
      </c>
    </row>
    <row r="142" s="190" customFormat="true" ht="37.45" hidden="false" customHeight="true" outlineLevel="0" collapsed="false">
      <c r="B142" s="191"/>
      <c r="C142" s="192"/>
      <c r="D142" s="193" t="s">
        <v>122</v>
      </c>
      <c r="E142" s="193"/>
      <c r="F142" s="193"/>
      <c r="G142" s="193"/>
      <c r="H142" s="193"/>
      <c r="I142" s="193"/>
      <c r="J142" s="193"/>
      <c r="K142" s="193"/>
      <c r="L142" s="193"/>
      <c r="M142" s="193"/>
      <c r="N142" s="169" t="n">
        <f aca="false">BK142</f>
        <v>0</v>
      </c>
      <c r="O142" s="169"/>
      <c r="P142" s="169"/>
      <c r="Q142" s="169"/>
      <c r="R142" s="194"/>
      <c r="T142" s="195"/>
      <c r="U142" s="192"/>
      <c r="V142" s="192"/>
      <c r="W142" s="196" t="n">
        <f aca="false">W143+W181+W244+W298+W330+W337+W413+W429+W434</f>
        <v>0</v>
      </c>
      <c r="X142" s="192"/>
      <c r="Y142" s="196" t="n">
        <f aca="false">Y143+Y181+Y244+Y298+Y330+Y337+Y413+Y429+Y434</f>
        <v>100.47083591</v>
      </c>
      <c r="Z142" s="192"/>
      <c r="AA142" s="197" t="n">
        <f aca="false">AA143+AA181+AA244+AA298+AA330+AA337+AA413+AA429+AA434</f>
        <v>12.4551</v>
      </c>
      <c r="AR142" s="198" t="s">
        <v>93</v>
      </c>
      <c r="AT142" s="199" t="s">
        <v>84</v>
      </c>
      <c r="AU142" s="199" t="s">
        <v>85</v>
      </c>
      <c r="AY142" s="198" t="s">
        <v>171</v>
      </c>
      <c r="BK142" s="200" t="n">
        <f aca="false">BK143+BK181+BK244+BK298+BK330+BK337+BK413+BK429+BK434</f>
        <v>0</v>
      </c>
    </row>
    <row r="143" customFormat="false" ht="19.95" hidden="false" customHeight="true" outlineLevel="0" collapsed="false">
      <c r="A143" s="190"/>
      <c r="B143" s="191"/>
      <c r="C143" s="192"/>
      <c r="D143" s="201" t="s">
        <v>123</v>
      </c>
      <c r="E143" s="201"/>
      <c r="F143" s="201"/>
      <c r="G143" s="201"/>
      <c r="H143" s="201"/>
      <c r="I143" s="201"/>
      <c r="J143" s="201"/>
      <c r="K143" s="201"/>
      <c r="L143" s="201"/>
      <c r="M143" s="201"/>
      <c r="N143" s="202" t="n">
        <f aca="false">BK143</f>
        <v>0</v>
      </c>
      <c r="O143" s="202"/>
      <c r="P143" s="202"/>
      <c r="Q143" s="202"/>
      <c r="R143" s="194"/>
      <c r="T143" s="195"/>
      <c r="U143" s="192"/>
      <c r="V143" s="192"/>
      <c r="W143" s="196" t="n">
        <f aca="false">SUM(W144:W180)</f>
        <v>0</v>
      </c>
      <c r="X143" s="192"/>
      <c r="Y143" s="196" t="n">
        <f aca="false">SUM(Y144:Y180)</f>
        <v>11.678</v>
      </c>
      <c r="Z143" s="192"/>
      <c r="AA143" s="197" t="n">
        <f aca="false">SUM(AA144:AA180)</f>
        <v>0</v>
      </c>
      <c r="AR143" s="198" t="s">
        <v>93</v>
      </c>
      <c r="AT143" s="199" t="s">
        <v>84</v>
      </c>
      <c r="AU143" s="199" t="s">
        <v>93</v>
      </c>
      <c r="AY143" s="198" t="s">
        <v>171</v>
      </c>
      <c r="BK143" s="200" t="n">
        <f aca="false">SUM(BK144:BK180)</f>
        <v>0</v>
      </c>
    </row>
    <row r="144" s="32" customFormat="true" ht="25.5" hidden="false" customHeight="true" outlineLevel="0" collapsed="false">
      <c r="B144" s="33"/>
      <c r="C144" s="203" t="s">
        <v>93</v>
      </c>
      <c r="D144" s="203" t="s">
        <v>172</v>
      </c>
      <c r="E144" s="204" t="s">
        <v>173</v>
      </c>
      <c r="F144" s="205" t="s">
        <v>174</v>
      </c>
      <c r="G144" s="205"/>
      <c r="H144" s="205"/>
      <c r="I144" s="205"/>
      <c r="J144" s="206" t="s">
        <v>175</v>
      </c>
      <c r="K144" s="207" t="n">
        <v>5.971</v>
      </c>
      <c r="L144" s="208" t="n">
        <v>0</v>
      </c>
      <c r="M144" s="208"/>
      <c r="N144" s="209" t="n">
        <f aca="false">ROUND(L144*K144,2)</f>
        <v>0</v>
      </c>
      <c r="O144" s="209"/>
      <c r="P144" s="209"/>
      <c r="Q144" s="209"/>
      <c r="R144" s="35"/>
      <c r="T144" s="210"/>
      <c r="U144" s="44" t="s">
        <v>50</v>
      </c>
      <c r="V144" s="34"/>
      <c r="W144" s="211" t="n">
        <f aca="false">V144*K144</f>
        <v>0</v>
      </c>
      <c r="X144" s="211" t="n">
        <v>0</v>
      </c>
      <c r="Y144" s="211" t="n">
        <f aca="false">X144*K144</f>
        <v>0</v>
      </c>
      <c r="Z144" s="211" t="n">
        <v>0</v>
      </c>
      <c r="AA144" s="212" t="n">
        <f aca="false">Z144*K144</f>
        <v>0</v>
      </c>
      <c r="AR144" s="10" t="s">
        <v>176</v>
      </c>
      <c r="AT144" s="10" t="s">
        <v>172</v>
      </c>
      <c r="AU144" s="10" t="s">
        <v>112</v>
      </c>
      <c r="AY144" s="10" t="s">
        <v>171</v>
      </c>
      <c r="BE144" s="127" t="n">
        <f aca="false">IF(U144="základní",N144,0)</f>
        <v>0</v>
      </c>
      <c r="BF144" s="127" t="n">
        <f aca="false">IF(U144="snížená",N144,0)</f>
        <v>0</v>
      </c>
      <c r="BG144" s="127" t="n">
        <f aca="false">IF(U144="zákl. přenesená",N144,0)</f>
        <v>0</v>
      </c>
      <c r="BH144" s="127" t="n">
        <f aca="false">IF(U144="sníž. přenesená",N144,0)</f>
        <v>0</v>
      </c>
      <c r="BI144" s="127" t="n">
        <f aca="false">IF(U144="nulová",N144,0)</f>
        <v>0</v>
      </c>
      <c r="BJ144" s="10" t="s">
        <v>93</v>
      </c>
      <c r="BK144" s="127" t="n">
        <f aca="false">ROUND(L144*K144,2)</f>
        <v>0</v>
      </c>
      <c r="BL144" s="10" t="s">
        <v>176</v>
      </c>
      <c r="BM144" s="10" t="s">
        <v>177</v>
      </c>
    </row>
    <row r="145" s="213" customFormat="true" ht="16.5" hidden="false" customHeight="true" outlineLevel="0" collapsed="false">
      <c r="B145" s="214"/>
      <c r="C145" s="215"/>
      <c r="D145" s="215"/>
      <c r="E145" s="216"/>
      <c r="F145" s="217" t="s">
        <v>178</v>
      </c>
      <c r="G145" s="217"/>
      <c r="H145" s="217"/>
      <c r="I145" s="217"/>
      <c r="J145" s="215"/>
      <c r="K145" s="218" t="n">
        <v>2.505</v>
      </c>
      <c r="L145" s="215"/>
      <c r="M145" s="215"/>
      <c r="N145" s="215"/>
      <c r="O145" s="215"/>
      <c r="P145" s="215"/>
      <c r="Q145" s="215"/>
      <c r="R145" s="219"/>
      <c r="T145" s="220"/>
      <c r="U145" s="215"/>
      <c r="V145" s="215"/>
      <c r="W145" s="215"/>
      <c r="X145" s="215"/>
      <c r="Y145" s="215"/>
      <c r="Z145" s="215"/>
      <c r="AA145" s="221"/>
      <c r="AT145" s="222" t="s">
        <v>179</v>
      </c>
      <c r="AU145" s="222" t="s">
        <v>112</v>
      </c>
      <c r="AV145" s="213" t="s">
        <v>112</v>
      </c>
      <c r="AW145" s="213" t="s">
        <v>39</v>
      </c>
      <c r="AX145" s="213" t="s">
        <v>85</v>
      </c>
      <c r="AY145" s="222" t="s">
        <v>171</v>
      </c>
    </row>
    <row r="146" customFormat="false" ht="16.5" hidden="false" customHeight="true" outlineLevel="0" collapsed="false">
      <c r="A146" s="213"/>
      <c r="B146" s="214"/>
      <c r="C146" s="215"/>
      <c r="D146" s="215"/>
      <c r="E146" s="216"/>
      <c r="F146" s="223" t="s">
        <v>180</v>
      </c>
      <c r="G146" s="223"/>
      <c r="H146" s="223"/>
      <c r="I146" s="223"/>
      <c r="J146" s="215"/>
      <c r="K146" s="218" t="n">
        <v>0.986</v>
      </c>
      <c r="L146" s="215"/>
      <c r="M146" s="215"/>
      <c r="N146" s="215"/>
      <c r="O146" s="215"/>
      <c r="P146" s="215"/>
      <c r="Q146" s="215"/>
      <c r="R146" s="219"/>
      <c r="T146" s="220"/>
      <c r="U146" s="215"/>
      <c r="V146" s="215"/>
      <c r="W146" s="215"/>
      <c r="X146" s="215"/>
      <c r="Y146" s="215"/>
      <c r="Z146" s="215"/>
      <c r="AA146" s="221"/>
      <c r="AT146" s="222" t="s">
        <v>179</v>
      </c>
      <c r="AU146" s="222" t="s">
        <v>112</v>
      </c>
      <c r="AV146" s="213" t="s">
        <v>112</v>
      </c>
      <c r="AW146" s="213" t="s">
        <v>39</v>
      </c>
      <c r="AX146" s="213" t="s">
        <v>85</v>
      </c>
      <c r="AY146" s="222" t="s">
        <v>171</v>
      </c>
    </row>
    <row r="147" customFormat="false" ht="16.5" hidden="false" customHeight="true" outlineLevel="0" collapsed="false">
      <c r="A147" s="213"/>
      <c r="B147" s="214"/>
      <c r="C147" s="215"/>
      <c r="D147" s="215"/>
      <c r="E147" s="216"/>
      <c r="F147" s="223" t="s">
        <v>181</v>
      </c>
      <c r="G147" s="223"/>
      <c r="H147" s="223"/>
      <c r="I147" s="223"/>
      <c r="J147" s="215"/>
      <c r="K147" s="218" t="n">
        <v>0.781</v>
      </c>
      <c r="L147" s="215"/>
      <c r="M147" s="215"/>
      <c r="N147" s="215"/>
      <c r="O147" s="215"/>
      <c r="P147" s="215"/>
      <c r="Q147" s="215"/>
      <c r="R147" s="219"/>
      <c r="T147" s="220"/>
      <c r="U147" s="215"/>
      <c r="V147" s="215"/>
      <c r="W147" s="215"/>
      <c r="X147" s="215"/>
      <c r="Y147" s="215"/>
      <c r="Z147" s="215"/>
      <c r="AA147" s="221"/>
      <c r="AT147" s="222" t="s">
        <v>179</v>
      </c>
      <c r="AU147" s="222" t="s">
        <v>112</v>
      </c>
      <c r="AV147" s="213" t="s">
        <v>112</v>
      </c>
      <c r="AW147" s="213" t="s">
        <v>39</v>
      </c>
      <c r="AX147" s="213" t="s">
        <v>85</v>
      </c>
      <c r="AY147" s="222" t="s">
        <v>171</v>
      </c>
    </row>
    <row r="148" s="224" customFormat="true" ht="16.5" hidden="false" customHeight="true" outlineLevel="0" collapsed="false">
      <c r="B148" s="225"/>
      <c r="C148" s="226"/>
      <c r="D148" s="226"/>
      <c r="E148" s="227"/>
      <c r="F148" s="228" t="s">
        <v>182</v>
      </c>
      <c r="G148" s="228"/>
      <c r="H148" s="228"/>
      <c r="I148" s="228"/>
      <c r="J148" s="226"/>
      <c r="K148" s="227"/>
      <c r="L148" s="226"/>
      <c r="M148" s="226"/>
      <c r="N148" s="226"/>
      <c r="O148" s="226"/>
      <c r="P148" s="226"/>
      <c r="Q148" s="226"/>
      <c r="R148" s="229"/>
      <c r="T148" s="230"/>
      <c r="U148" s="226"/>
      <c r="V148" s="226"/>
      <c r="W148" s="226"/>
      <c r="X148" s="226"/>
      <c r="Y148" s="226"/>
      <c r="Z148" s="226"/>
      <c r="AA148" s="231"/>
      <c r="AT148" s="232" t="s">
        <v>179</v>
      </c>
      <c r="AU148" s="232" t="s">
        <v>112</v>
      </c>
      <c r="AV148" s="224" t="s">
        <v>93</v>
      </c>
      <c r="AW148" s="224" t="s">
        <v>39</v>
      </c>
      <c r="AX148" s="224" t="s">
        <v>85</v>
      </c>
      <c r="AY148" s="232" t="s">
        <v>171</v>
      </c>
    </row>
    <row r="149" s="213" customFormat="true" ht="16.5" hidden="false" customHeight="true" outlineLevel="0" collapsed="false">
      <c r="B149" s="214"/>
      <c r="C149" s="215"/>
      <c r="D149" s="215"/>
      <c r="E149" s="216"/>
      <c r="F149" s="223" t="s">
        <v>183</v>
      </c>
      <c r="G149" s="223"/>
      <c r="H149" s="223"/>
      <c r="I149" s="223"/>
      <c r="J149" s="215"/>
      <c r="K149" s="218" t="n">
        <v>3.766</v>
      </c>
      <c r="L149" s="215"/>
      <c r="M149" s="215"/>
      <c r="N149" s="215"/>
      <c r="O149" s="215"/>
      <c r="P149" s="215"/>
      <c r="Q149" s="215"/>
      <c r="R149" s="219"/>
      <c r="T149" s="220"/>
      <c r="U149" s="215"/>
      <c r="V149" s="215"/>
      <c r="W149" s="215"/>
      <c r="X149" s="215"/>
      <c r="Y149" s="215"/>
      <c r="Z149" s="215"/>
      <c r="AA149" s="221"/>
      <c r="AT149" s="222" t="s">
        <v>179</v>
      </c>
      <c r="AU149" s="222" t="s">
        <v>112</v>
      </c>
      <c r="AV149" s="213" t="s">
        <v>112</v>
      </c>
      <c r="AW149" s="213" t="s">
        <v>39</v>
      </c>
      <c r="AX149" s="213" t="s">
        <v>85</v>
      </c>
      <c r="AY149" s="222" t="s">
        <v>171</v>
      </c>
    </row>
    <row r="150" s="213" customFormat="true" ht="16.5" hidden="false" customHeight="true" outlineLevel="0" collapsed="false">
      <c r="B150" s="214"/>
      <c r="C150" s="215"/>
      <c r="D150" s="215"/>
      <c r="E150" s="216"/>
      <c r="F150" s="223" t="s">
        <v>184</v>
      </c>
      <c r="G150" s="223"/>
      <c r="H150" s="223"/>
      <c r="I150" s="223"/>
      <c r="J150" s="215"/>
      <c r="K150" s="218" t="n">
        <v>3.385</v>
      </c>
      <c r="L150" s="215"/>
      <c r="M150" s="215"/>
      <c r="N150" s="215"/>
      <c r="O150" s="215"/>
      <c r="P150" s="215"/>
      <c r="Q150" s="215"/>
      <c r="R150" s="219"/>
      <c r="T150" s="220"/>
      <c r="U150" s="215"/>
      <c r="V150" s="215"/>
      <c r="W150" s="215"/>
      <c r="X150" s="215"/>
      <c r="Y150" s="215"/>
      <c r="Z150" s="215"/>
      <c r="AA150" s="221"/>
      <c r="AT150" s="222" t="s">
        <v>179</v>
      </c>
      <c r="AU150" s="222" t="s">
        <v>112</v>
      </c>
      <c r="AV150" s="213" t="s">
        <v>112</v>
      </c>
      <c r="AW150" s="213" t="s">
        <v>39</v>
      </c>
      <c r="AX150" s="213" t="s">
        <v>85</v>
      </c>
      <c r="AY150" s="222" t="s">
        <v>171</v>
      </c>
    </row>
    <row r="151" s="213" customFormat="true" ht="16.5" hidden="false" customHeight="true" outlineLevel="0" collapsed="false">
      <c r="B151" s="214"/>
      <c r="C151" s="215"/>
      <c r="D151" s="215"/>
      <c r="E151" s="216"/>
      <c r="F151" s="223" t="s">
        <v>185</v>
      </c>
      <c r="G151" s="223"/>
      <c r="H151" s="223"/>
      <c r="I151" s="223"/>
      <c r="J151" s="215"/>
      <c r="K151" s="218" t="n">
        <v>0.518</v>
      </c>
      <c r="L151" s="215"/>
      <c r="M151" s="215"/>
      <c r="N151" s="215"/>
      <c r="O151" s="215"/>
      <c r="P151" s="215"/>
      <c r="Q151" s="215"/>
      <c r="R151" s="219"/>
      <c r="T151" s="220"/>
      <c r="U151" s="215"/>
      <c r="V151" s="215"/>
      <c r="W151" s="215"/>
      <c r="X151" s="215"/>
      <c r="Y151" s="215"/>
      <c r="Z151" s="215"/>
      <c r="AA151" s="221"/>
      <c r="AT151" s="222" t="s">
        <v>179</v>
      </c>
      <c r="AU151" s="222" t="s">
        <v>112</v>
      </c>
      <c r="AV151" s="213" t="s">
        <v>112</v>
      </c>
      <c r="AW151" s="213" t="s">
        <v>39</v>
      </c>
      <c r="AX151" s="213" t="s">
        <v>85</v>
      </c>
      <c r="AY151" s="222" t="s">
        <v>171</v>
      </c>
    </row>
    <row r="152" s="224" customFormat="true" ht="16.5" hidden="false" customHeight="true" outlineLevel="0" collapsed="false">
      <c r="B152" s="225"/>
      <c r="C152" s="226"/>
      <c r="D152" s="226"/>
      <c r="E152" s="227"/>
      <c r="F152" s="228" t="s">
        <v>186</v>
      </c>
      <c r="G152" s="228"/>
      <c r="H152" s="228"/>
      <c r="I152" s="228"/>
      <c r="J152" s="226"/>
      <c r="K152" s="227"/>
      <c r="L152" s="226"/>
      <c r="M152" s="226"/>
      <c r="N152" s="226"/>
      <c r="O152" s="226"/>
      <c r="P152" s="226"/>
      <c r="Q152" s="226"/>
      <c r="R152" s="229"/>
      <c r="T152" s="230"/>
      <c r="U152" s="226"/>
      <c r="V152" s="226"/>
      <c r="W152" s="226"/>
      <c r="X152" s="226"/>
      <c r="Y152" s="226"/>
      <c r="Z152" s="226"/>
      <c r="AA152" s="231"/>
      <c r="AT152" s="232" t="s">
        <v>179</v>
      </c>
      <c r="AU152" s="232" t="s">
        <v>112</v>
      </c>
      <c r="AV152" s="224" t="s">
        <v>93</v>
      </c>
      <c r="AW152" s="224" t="s">
        <v>39</v>
      </c>
      <c r="AX152" s="224" t="s">
        <v>85</v>
      </c>
      <c r="AY152" s="232" t="s">
        <v>171</v>
      </c>
    </row>
    <row r="153" s="233" customFormat="true" ht="16.5" hidden="false" customHeight="true" outlineLevel="0" collapsed="false">
      <c r="B153" s="234"/>
      <c r="C153" s="235"/>
      <c r="D153" s="235"/>
      <c r="E153" s="236"/>
      <c r="F153" s="237" t="s">
        <v>187</v>
      </c>
      <c r="G153" s="237"/>
      <c r="H153" s="237"/>
      <c r="I153" s="237"/>
      <c r="J153" s="235"/>
      <c r="K153" s="238" t="n">
        <v>11.941</v>
      </c>
      <c r="L153" s="235"/>
      <c r="M153" s="235"/>
      <c r="N153" s="235"/>
      <c r="O153" s="235"/>
      <c r="P153" s="235"/>
      <c r="Q153" s="235"/>
      <c r="R153" s="239"/>
      <c r="T153" s="240"/>
      <c r="U153" s="235"/>
      <c r="V153" s="235"/>
      <c r="W153" s="235"/>
      <c r="X153" s="235"/>
      <c r="Y153" s="235"/>
      <c r="Z153" s="235"/>
      <c r="AA153" s="241"/>
      <c r="AT153" s="242" t="s">
        <v>179</v>
      </c>
      <c r="AU153" s="242" t="s">
        <v>112</v>
      </c>
      <c r="AV153" s="233" t="s">
        <v>176</v>
      </c>
      <c r="AW153" s="233" t="s">
        <v>39</v>
      </c>
      <c r="AX153" s="233" t="s">
        <v>93</v>
      </c>
      <c r="AY153" s="242" t="s">
        <v>171</v>
      </c>
    </row>
    <row r="154" s="32" customFormat="true" ht="25.5" hidden="false" customHeight="true" outlineLevel="0" collapsed="false">
      <c r="B154" s="33"/>
      <c r="C154" s="203" t="s">
        <v>112</v>
      </c>
      <c r="D154" s="203" t="s">
        <v>172</v>
      </c>
      <c r="E154" s="204" t="s">
        <v>188</v>
      </c>
      <c r="F154" s="205" t="s">
        <v>189</v>
      </c>
      <c r="G154" s="205"/>
      <c r="H154" s="205"/>
      <c r="I154" s="205"/>
      <c r="J154" s="206" t="s">
        <v>175</v>
      </c>
      <c r="K154" s="207" t="n">
        <v>2.985</v>
      </c>
      <c r="L154" s="208" t="n">
        <v>0</v>
      </c>
      <c r="M154" s="208"/>
      <c r="N154" s="209" t="n">
        <f aca="false">ROUND(L154*K154,2)</f>
        <v>0</v>
      </c>
      <c r="O154" s="209"/>
      <c r="P154" s="209"/>
      <c r="Q154" s="209"/>
      <c r="R154" s="35"/>
      <c r="T154" s="210"/>
      <c r="U154" s="44" t="s">
        <v>50</v>
      </c>
      <c r="V154" s="34"/>
      <c r="W154" s="211" t="n">
        <f aca="false">V154*K154</f>
        <v>0</v>
      </c>
      <c r="X154" s="211" t="n">
        <v>0</v>
      </c>
      <c r="Y154" s="211" t="n">
        <f aca="false">X154*K154</f>
        <v>0</v>
      </c>
      <c r="Z154" s="211" t="n">
        <v>0</v>
      </c>
      <c r="AA154" s="212" t="n">
        <f aca="false">Z154*K154</f>
        <v>0</v>
      </c>
      <c r="AR154" s="10" t="s">
        <v>176</v>
      </c>
      <c r="AT154" s="10" t="s">
        <v>172</v>
      </c>
      <c r="AU154" s="10" t="s">
        <v>112</v>
      </c>
      <c r="AY154" s="10" t="s">
        <v>171</v>
      </c>
      <c r="BE154" s="127" t="n">
        <f aca="false">IF(U154="základní",N154,0)</f>
        <v>0</v>
      </c>
      <c r="BF154" s="127" t="n">
        <f aca="false">IF(U154="snížená",N154,0)</f>
        <v>0</v>
      </c>
      <c r="BG154" s="127" t="n">
        <f aca="false">IF(U154="zákl. přenesená",N154,0)</f>
        <v>0</v>
      </c>
      <c r="BH154" s="127" t="n">
        <f aca="false">IF(U154="sníž. přenesená",N154,0)</f>
        <v>0</v>
      </c>
      <c r="BI154" s="127" t="n">
        <f aca="false">IF(U154="nulová",N154,0)</f>
        <v>0</v>
      </c>
      <c r="BJ154" s="10" t="s">
        <v>93</v>
      </c>
      <c r="BK154" s="127" t="n">
        <f aca="false">ROUND(L154*K154,2)</f>
        <v>0</v>
      </c>
      <c r="BL154" s="10" t="s">
        <v>176</v>
      </c>
      <c r="BM154" s="10" t="s">
        <v>190</v>
      </c>
    </row>
    <row r="155" s="32" customFormat="true" ht="25.5" hidden="false" customHeight="true" outlineLevel="0" collapsed="false">
      <c r="B155" s="33"/>
      <c r="C155" s="203" t="s">
        <v>191</v>
      </c>
      <c r="D155" s="203" t="s">
        <v>172</v>
      </c>
      <c r="E155" s="204" t="s">
        <v>192</v>
      </c>
      <c r="F155" s="205" t="s">
        <v>193</v>
      </c>
      <c r="G155" s="205"/>
      <c r="H155" s="205"/>
      <c r="I155" s="205"/>
      <c r="J155" s="206" t="s">
        <v>175</v>
      </c>
      <c r="K155" s="207" t="n">
        <v>5.971</v>
      </c>
      <c r="L155" s="208" t="n">
        <v>0</v>
      </c>
      <c r="M155" s="208"/>
      <c r="N155" s="209" t="n">
        <f aca="false">ROUND(L155*K155,2)</f>
        <v>0</v>
      </c>
      <c r="O155" s="209"/>
      <c r="P155" s="209"/>
      <c r="Q155" s="209"/>
      <c r="R155" s="35"/>
      <c r="T155" s="210"/>
      <c r="U155" s="44" t="s">
        <v>50</v>
      </c>
      <c r="V155" s="34"/>
      <c r="W155" s="211" t="n">
        <f aca="false">V155*K155</f>
        <v>0</v>
      </c>
      <c r="X155" s="211" t="n">
        <v>0</v>
      </c>
      <c r="Y155" s="211" t="n">
        <f aca="false">X155*K155</f>
        <v>0</v>
      </c>
      <c r="Z155" s="211" t="n">
        <v>0</v>
      </c>
      <c r="AA155" s="212" t="n">
        <f aca="false">Z155*K155</f>
        <v>0</v>
      </c>
      <c r="AR155" s="10" t="s">
        <v>176</v>
      </c>
      <c r="AT155" s="10" t="s">
        <v>172</v>
      </c>
      <c r="AU155" s="10" t="s">
        <v>112</v>
      </c>
      <c r="AY155" s="10" t="s">
        <v>171</v>
      </c>
      <c r="BE155" s="127" t="n">
        <f aca="false">IF(U155="základní",N155,0)</f>
        <v>0</v>
      </c>
      <c r="BF155" s="127" t="n">
        <f aca="false">IF(U155="snížená",N155,0)</f>
        <v>0</v>
      </c>
      <c r="BG155" s="127" t="n">
        <f aca="false">IF(U155="zákl. přenesená",N155,0)</f>
        <v>0</v>
      </c>
      <c r="BH155" s="127" t="n">
        <f aca="false">IF(U155="sníž. přenesená",N155,0)</f>
        <v>0</v>
      </c>
      <c r="BI155" s="127" t="n">
        <f aca="false">IF(U155="nulová",N155,0)</f>
        <v>0</v>
      </c>
      <c r="BJ155" s="10" t="s">
        <v>93</v>
      </c>
      <c r="BK155" s="127" t="n">
        <f aca="false">ROUND(L155*K155,2)</f>
        <v>0</v>
      </c>
      <c r="BL155" s="10" t="s">
        <v>176</v>
      </c>
      <c r="BM155" s="10" t="s">
        <v>194</v>
      </c>
    </row>
    <row r="156" s="32" customFormat="true" ht="25.5" hidden="false" customHeight="true" outlineLevel="0" collapsed="false">
      <c r="B156" s="33"/>
      <c r="C156" s="203" t="s">
        <v>176</v>
      </c>
      <c r="D156" s="203" t="s">
        <v>172</v>
      </c>
      <c r="E156" s="204" t="s">
        <v>195</v>
      </c>
      <c r="F156" s="205" t="s">
        <v>196</v>
      </c>
      <c r="G156" s="205"/>
      <c r="H156" s="205"/>
      <c r="I156" s="205"/>
      <c r="J156" s="206" t="s">
        <v>175</v>
      </c>
      <c r="K156" s="207" t="n">
        <v>2.985</v>
      </c>
      <c r="L156" s="208" t="n">
        <v>0</v>
      </c>
      <c r="M156" s="208"/>
      <c r="N156" s="209" t="n">
        <f aca="false">ROUND(L156*K156,2)</f>
        <v>0</v>
      </c>
      <c r="O156" s="209"/>
      <c r="P156" s="209"/>
      <c r="Q156" s="209"/>
      <c r="R156" s="35"/>
      <c r="T156" s="210"/>
      <c r="U156" s="44" t="s">
        <v>50</v>
      </c>
      <c r="V156" s="34"/>
      <c r="W156" s="211" t="n">
        <f aca="false">V156*K156</f>
        <v>0</v>
      </c>
      <c r="X156" s="211" t="n">
        <v>0</v>
      </c>
      <c r="Y156" s="211" t="n">
        <f aca="false">X156*K156</f>
        <v>0</v>
      </c>
      <c r="Z156" s="211" t="n">
        <v>0</v>
      </c>
      <c r="AA156" s="212" t="n">
        <f aca="false">Z156*K156</f>
        <v>0</v>
      </c>
      <c r="AR156" s="10" t="s">
        <v>176</v>
      </c>
      <c r="AT156" s="10" t="s">
        <v>172</v>
      </c>
      <c r="AU156" s="10" t="s">
        <v>112</v>
      </c>
      <c r="AY156" s="10" t="s">
        <v>171</v>
      </c>
      <c r="BE156" s="127" t="n">
        <f aca="false">IF(U156="základní",N156,0)</f>
        <v>0</v>
      </c>
      <c r="BF156" s="127" t="n">
        <f aca="false">IF(U156="snížená",N156,0)</f>
        <v>0</v>
      </c>
      <c r="BG156" s="127" t="n">
        <f aca="false">IF(U156="zákl. přenesená",N156,0)</f>
        <v>0</v>
      </c>
      <c r="BH156" s="127" t="n">
        <f aca="false">IF(U156="sníž. přenesená",N156,0)</f>
        <v>0</v>
      </c>
      <c r="BI156" s="127" t="n">
        <f aca="false">IF(U156="nulová",N156,0)</f>
        <v>0</v>
      </c>
      <c r="BJ156" s="10" t="s">
        <v>93</v>
      </c>
      <c r="BK156" s="127" t="n">
        <f aca="false">ROUND(L156*K156,2)</f>
        <v>0</v>
      </c>
      <c r="BL156" s="10" t="s">
        <v>176</v>
      </c>
      <c r="BM156" s="10" t="s">
        <v>197</v>
      </c>
    </row>
    <row r="157" s="32" customFormat="true" ht="25.5" hidden="false" customHeight="true" outlineLevel="0" collapsed="false">
      <c r="B157" s="33"/>
      <c r="C157" s="203" t="s">
        <v>198</v>
      </c>
      <c r="D157" s="203" t="s">
        <v>172</v>
      </c>
      <c r="E157" s="204" t="s">
        <v>199</v>
      </c>
      <c r="F157" s="205" t="s">
        <v>200</v>
      </c>
      <c r="G157" s="205"/>
      <c r="H157" s="205"/>
      <c r="I157" s="205"/>
      <c r="J157" s="206" t="s">
        <v>175</v>
      </c>
      <c r="K157" s="207" t="n">
        <v>1.061</v>
      </c>
      <c r="L157" s="208" t="n">
        <v>0</v>
      </c>
      <c r="M157" s="208"/>
      <c r="N157" s="209" t="n">
        <f aca="false">ROUND(L157*K157,2)</f>
        <v>0</v>
      </c>
      <c r="O157" s="209"/>
      <c r="P157" s="209"/>
      <c r="Q157" s="209"/>
      <c r="R157" s="35"/>
      <c r="T157" s="210"/>
      <c r="U157" s="44" t="s">
        <v>50</v>
      </c>
      <c r="V157" s="34"/>
      <c r="W157" s="211" t="n">
        <f aca="false">V157*K157</f>
        <v>0</v>
      </c>
      <c r="X157" s="211" t="n">
        <v>0</v>
      </c>
      <c r="Y157" s="211" t="n">
        <f aca="false">X157*K157</f>
        <v>0</v>
      </c>
      <c r="Z157" s="211" t="n">
        <v>0</v>
      </c>
      <c r="AA157" s="212" t="n">
        <f aca="false">Z157*K157</f>
        <v>0</v>
      </c>
      <c r="AR157" s="10" t="s">
        <v>176</v>
      </c>
      <c r="AT157" s="10" t="s">
        <v>172</v>
      </c>
      <c r="AU157" s="10" t="s">
        <v>112</v>
      </c>
      <c r="AY157" s="10" t="s">
        <v>171</v>
      </c>
      <c r="BE157" s="127" t="n">
        <f aca="false">IF(U157="základní",N157,0)</f>
        <v>0</v>
      </c>
      <c r="BF157" s="127" t="n">
        <f aca="false">IF(U157="snížená",N157,0)</f>
        <v>0</v>
      </c>
      <c r="BG157" s="127" t="n">
        <f aca="false">IF(U157="zákl. přenesená",N157,0)</f>
        <v>0</v>
      </c>
      <c r="BH157" s="127" t="n">
        <f aca="false">IF(U157="sníž. přenesená",N157,0)</f>
        <v>0</v>
      </c>
      <c r="BI157" s="127" t="n">
        <f aca="false">IF(U157="nulová",N157,0)</f>
        <v>0</v>
      </c>
      <c r="BJ157" s="10" t="s">
        <v>93</v>
      </c>
      <c r="BK157" s="127" t="n">
        <f aca="false">ROUND(L157*K157,2)</f>
        <v>0</v>
      </c>
      <c r="BL157" s="10" t="s">
        <v>176</v>
      </c>
      <c r="BM157" s="10" t="s">
        <v>201</v>
      </c>
    </row>
    <row r="158" s="213" customFormat="true" ht="16.5" hidden="false" customHeight="true" outlineLevel="0" collapsed="false">
      <c r="B158" s="214"/>
      <c r="C158" s="215"/>
      <c r="D158" s="215"/>
      <c r="E158" s="216"/>
      <c r="F158" s="217" t="s">
        <v>202</v>
      </c>
      <c r="G158" s="217"/>
      <c r="H158" s="217"/>
      <c r="I158" s="217"/>
      <c r="J158" s="215"/>
      <c r="K158" s="218" t="n">
        <v>2.121</v>
      </c>
      <c r="L158" s="215"/>
      <c r="M158" s="215"/>
      <c r="N158" s="215"/>
      <c r="O158" s="215"/>
      <c r="P158" s="215"/>
      <c r="Q158" s="215"/>
      <c r="R158" s="219"/>
      <c r="T158" s="220"/>
      <c r="U158" s="215"/>
      <c r="V158" s="215"/>
      <c r="W158" s="215"/>
      <c r="X158" s="215"/>
      <c r="Y158" s="215"/>
      <c r="Z158" s="215"/>
      <c r="AA158" s="221"/>
      <c r="AT158" s="222" t="s">
        <v>179</v>
      </c>
      <c r="AU158" s="222" t="s">
        <v>112</v>
      </c>
      <c r="AV158" s="213" t="s">
        <v>112</v>
      </c>
      <c r="AW158" s="213" t="s">
        <v>39</v>
      </c>
      <c r="AX158" s="213" t="s">
        <v>85</v>
      </c>
      <c r="AY158" s="222" t="s">
        <v>171</v>
      </c>
    </row>
    <row r="159" s="224" customFormat="true" ht="16.5" hidden="false" customHeight="true" outlineLevel="0" collapsed="false">
      <c r="B159" s="225"/>
      <c r="C159" s="226"/>
      <c r="D159" s="226"/>
      <c r="E159" s="227"/>
      <c r="F159" s="228" t="s">
        <v>182</v>
      </c>
      <c r="G159" s="228"/>
      <c r="H159" s="228"/>
      <c r="I159" s="228"/>
      <c r="J159" s="226"/>
      <c r="K159" s="227"/>
      <c r="L159" s="226"/>
      <c r="M159" s="226"/>
      <c r="N159" s="226"/>
      <c r="O159" s="226"/>
      <c r="P159" s="226"/>
      <c r="Q159" s="226"/>
      <c r="R159" s="229"/>
      <c r="T159" s="230"/>
      <c r="U159" s="226"/>
      <c r="V159" s="226"/>
      <c r="W159" s="226"/>
      <c r="X159" s="226"/>
      <c r="Y159" s="226"/>
      <c r="Z159" s="226"/>
      <c r="AA159" s="231"/>
      <c r="AT159" s="232" t="s">
        <v>179</v>
      </c>
      <c r="AU159" s="232" t="s">
        <v>112</v>
      </c>
      <c r="AV159" s="224" t="s">
        <v>93</v>
      </c>
      <c r="AW159" s="224" t="s">
        <v>39</v>
      </c>
      <c r="AX159" s="224" t="s">
        <v>85</v>
      </c>
      <c r="AY159" s="232" t="s">
        <v>171</v>
      </c>
    </row>
    <row r="160" s="233" customFormat="true" ht="16.5" hidden="false" customHeight="true" outlineLevel="0" collapsed="false">
      <c r="B160" s="234"/>
      <c r="C160" s="235"/>
      <c r="D160" s="235"/>
      <c r="E160" s="236"/>
      <c r="F160" s="237" t="s">
        <v>187</v>
      </c>
      <c r="G160" s="237"/>
      <c r="H160" s="237"/>
      <c r="I160" s="237"/>
      <c r="J160" s="235"/>
      <c r="K160" s="238" t="n">
        <v>2.121</v>
      </c>
      <c r="L160" s="235"/>
      <c r="M160" s="235"/>
      <c r="N160" s="235"/>
      <c r="O160" s="235"/>
      <c r="P160" s="235"/>
      <c r="Q160" s="235"/>
      <c r="R160" s="239"/>
      <c r="T160" s="240"/>
      <c r="U160" s="235"/>
      <c r="V160" s="235"/>
      <c r="W160" s="235"/>
      <c r="X160" s="235"/>
      <c r="Y160" s="235"/>
      <c r="Z160" s="235"/>
      <c r="AA160" s="241"/>
      <c r="AT160" s="242" t="s">
        <v>179</v>
      </c>
      <c r="AU160" s="242" t="s">
        <v>112</v>
      </c>
      <c r="AV160" s="233" t="s">
        <v>176</v>
      </c>
      <c r="AW160" s="233" t="s">
        <v>39</v>
      </c>
      <c r="AX160" s="233" t="s">
        <v>93</v>
      </c>
      <c r="AY160" s="242" t="s">
        <v>171</v>
      </c>
    </row>
    <row r="161" s="32" customFormat="true" ht="25.5" hidden="false" customHeight="true" outlineLevel="0" collapsed="false">
      <c r="B161" s="33"/>
      <c r="C161" s="203" t="s">
        <v>203</v>
      </c>
      <c r="D161" s="203" t="s">
        <v>172</v>
      </c>
      <c r="E161" s="204" t="s">
        <v>204</v>
      </c>
      <c r="F161" s="205" t="s">
        <v>205</v>
      </c>
      <c r="G161" s="205"/>
      <c r="H161" s="205"/>
      <c r="I161" s="205"/>
      <c r="J161" s="206" t="s">
        <v>175</v>
      </c>
      <c r="K161" s="207" t="n">
        <v>0.53</v>
      </c>
      <c r="L161" s="208" t="n">
        <v>0</v>
      </c>
      <c r="M161" s="208"/>
      <c r="N161" s="209" t="n">
        <f aca="false">ROUND(L161*K161,2)</f>
        <v>0</v>
      </c>
      <c r="O161" s="209"/>
      <c r="P161" s="209"/>
      <c r="Q161" s="209"/>
      <c r="R161" s="35"/>
      <c r="T161" s="210"/>
      <c r="U161" s="44" t="s">
        <v>50</v>
      </c>
      <c r="V161" s="34"/>
      <c r="W161" s="211" t="n">
        <f aca="false">V161*K161</f>
        <v>0</v>
      </c>
      <c r="X161" s="211" t="n">
        <v>0</v>
      </c>
      <c r="Y161" s="211" t="n">
        <f aca="false">X161*K161</f>
        <v>0</v>
      </c>
      <c r="Z161" s="211" t="n">
        <v>0</v>
      </c>
      <c r="AA161" s="212" t="n">
        <f aca="false">Z161*K161</f>
        <v>0</v>
      </c>
      <c r="AR161" s="10" t="s">
        <v>176</v>
      </c>
      <c r="AT161" s="10" t="s">
        <v>172</v>
      </c>
      <c r="AU161" s="10" t="s">
        <v>112</v>
      </c>
      <c r="AY161" s="10" t="s">
        <v>171</v>
      </c>
      <c r="BE161" s="127" t="n">
        <f aca="false">IF(U161="základní",N161,0)</f>
        <v>0</v>
      </c>
      <c r="BF161" s="127" t="n">
        <f aca="false">IF(U161="snížená",N161,0)</f>
        <v>0</v>
      </c>
      <c r="BG161" s="127" t="n">
        <f aca="false">IF(U161="zákl. přenesená",N161,0)</f>
        <v>0</v>
      </c>
      <c r="BH161" s="127" t="n">
        <f aca="false">IF(U161="sníž. přenesená",N161,0)</f>
        <v>0</v>
      </c>
      <c r="BI161" s="127" t="n">
        <f aca="false">IF(U161="nulová",N161,0)</f>
        <v>0</v>
      </c>
      <c r="BJ161" s="10" t="s">
        <v>93</v>
      </c>
      <c r="BK161" s="127" t="n">
        <f aca="false">ROUND(L161*K161,2)</f>
        <v>0</v>
      </c>
      <c r="BL161" s="10" t="s">
        <v>176</v>
      </c>
      <c r="BM161" s="10" t="s">
        <v>206</v>
      </c>
    </row>
    <row r="162" s="32" customFormat="true" ht="25.5" hidden="false" customHeight="true" outlineLevel="0" collapsed="false">
      <c r="B162" s="33"/>
      <c r="C162" s="203" t="s">
        <v>207</v>
      </c>
      <c r="D162" s="203" t="s">
        <v>172</v>
      </c>
      <c r="E162" s="204" t="s">
        <v>208</v>
      </c>
      <c r="F162" s="205" t="s">
        <v>209</v>
      </c>
      <c r="G162" s="205"/>
      <c r="H162" s="205"/>
      <c r="I162" s="205"/>
      <c r="J162" s="206" t="s">
        <v>175</v>
      </c>
      <c r="K162" s="207" t="n">
        <v>1.061</v>
      </c>
      <c r="L162" s="208" t="n">
        <v>0</v>
      </c>
      <c r="M162" s="208"/>
      <c r="N162" s="209" t="n">
        <f aca="false">ROUND(L162*K162,2)</f>
        <v>0</v>
      </c>
      <c r="O162" s="209"/>
      <c r="P162" s="209"/>
      <c r="Q162" s="209"/>
      <c r="R162" s="35"/>
      <c r="T162" s="210"/>
      <c r="U162" s="44" t="s">
        <v>50</v>
      </c>
      <c r="V162" s="34"/>
      <c r="W162" s="211" t="n">
        <f aca="false">V162*K162</f>
        <v>0</v>
      </c>
      <c r="X162" s="211" t="n">
        <v>0</v>
      </c>
      <c r="Y162" s="211" t="n">
        <f aca="false">X162*K162</f>
        <v>0</v>
      </c>
      <c r="Z162" s="211" t="n">
        <v>0</v>
      </c>
      <c r="AA162" s="212" t="n">
        <f aca="false">Z162*K162</f>
        <v>0</v>
      </c>
      <c r="AR162" s="10" t="s">
        <v>176</v>
      </c>
      <c r="AT162" s="10" t="s">
        <v>172</v>
      </c>
      <c r="AU162" s="10" t="s">
        <v>112</v>
      </c>
      <c r="AY162" s="10" t="s">
        <v>171</v>
      </c>
      <c r="BE162" s="127" t="n">
        <f aca="false">IF(U162="základní",N162,0)</f>
        <v>0</v>
      </c>
      <c r="BF162" s="127" t="n">
        <f aca="false">IF(U162="snížená",N162,0)</f>
        <v>0</v>
      </c>
      <c r="BG162" s="127" t="n">
        <f aca="false">IF(U162="zákl. přenesená",N162,0)</f>
        <v>0</v>
      </c>
      <c r="BH162" s="127" t="n">
        <f aca="false">IF(U162="sníž. přenesená",N162,0)</f>
        <v>0</v>
      </c>
      <c r="BI162" s="127" t="n">
        <f aca="false">IF(U162="nulová",N162,0)</f>
        <v>0</v>
      </c>
      <c r="BJ162" s="10" t="s">
        <v>93</v>
      </c>
      <c r="BK162" s="127" t="n">
        <f aca="false">ROUND(L162*K162,2)</f>
        <v>0</v>
      </c>
      <c r="BL162" s="10" t="s">
        <v>176</v>
      </c>
      <c r="BM162" s="10" t="s">
        <v>210</v>
      </c>
    </row>
    <row r="163" s="32" customFormat="true" ht="25.5" hidden="false" customHeight="true" outlineLevel="0" collapsed="false">
      <c r="B163" s="33"/>
      <c r="C163" s="203" t="s">
        <v>211</v>
      </c>
      <c r="D163" s="203" t="s">
        <v>172</v>
      </c>
      <c r="E163" s="204" t="s">
        <v>212</v>
      </c>
      <c r="F163" s="205" t="s">
        <v>213</v>
      </c>
      <c r="G163" s="205"/>
      <c r="H163" s="205"/>
      <c r="I163" s="205"/>
      <c r="J163" s="206" t="s">
        <v>175</v>
      </c>
      <c r="K163" s="207" t="n">
        <v>0.53</v>
      </c>
      <c r="L163" s="208" t="n">
        <v>0</v>
      </c>
      <c r="M163" s="208"/>
      <c r="N163" s="209" t="n">
        <f aca="false">ROUND(L163*K163,2)</f>
        <v>0</v>
      </c>
      <c r="O163" s="209"/>
      <c r="P163" s="209"/>
      <c r="Q163" s="209"/>
      <c r="R163" s="35"/>
      <c r="T163" s="210"/>
      <c r="U163" s="44" t="s">
        <v>50</v>
      </c>
      <c r="V163" s="34"/>
      <c r="W163" s="211" t="n">
        <f aca="false">V163*K163</f>
        <v>0</v>
      </c>
      <c r="X163" s="211" t="n">
        <v>0</v>
      </c>
      <c r="Y163" s="211" t="n">
        <f aca="false">X163*K163</f>
        <v>0</v>
      </c>
      <c r="Z163" s="211" t="n">
        <v>0</v>
      </c>
      <c r="AA163" s="212" t="n">
        <f aca="false">Z163*K163</f>
        <v>0</v>
      </c>
      <c r="AR163" s="10" t="s">
        <v>176</v>
      </c>
      <c r="AT163" s="10" t="s">
        <v>172</v>
      </c>
      <c r="AU163" s="10" t="s">
        <v>112</v>
      </c>
      <c r="AY163" s="10" t="s">
        <v>171</v>
      </c>
      <c r="BE163" s="127" t="n">
        <f aca="false">IF(U163="základní",N163,0)</f>
        <v>0</v>
      </c>
      <c r="BF163" s="127" t="n">
        <f aca="false">IF(U163="snížená",N163,0)</f>
        <v>0</v>
      </c>
      <c r="BG163" s="127" t="n">
        <f aca="false">IF(U163="zákl. přenesená",N163,0)</f>
        <v>0</v>
      </c>
      <c r="BH163" s="127" t="n">
        <f aca="false">IF(U163="sníž. přenesená",N163,0)</f>
        <v>0</v>
      </c>
      <c r="BI163" s="127" t="n">
        <f aca="false">IF(U163="nulová",N163,0)</f>
        <v>0</v>
      </c>
      <c r="BJ163" s="10" t="s">
        <v>93</v>
      </c>
      <c r="BK163" s="127" t="n">
        <f aca="false">ROUND(L163*K163,2)</f>
        <v>0</v>
      </c>
      <c r="BL163" s="10" t="s">
        <v>176</v>
      </c>
      <c r="BM163" s="10" t="s">
        <v>214</v>
      </c>
    </row>
    <row r="164" s="32" customFormat="true" ht="25.5" hidden="false" customHeight="true" outlineLevel="0" collapsed="false">
      <c r="B164" s="33"/>
      <c r="C164" s="203" t="s">
        <v>215</v>
      </c>
      <c r="D164" s="203" t="s">
        <v>172</v>
      </c>
      <c r="E164" s="204" t="s">
        <v>216</v>
      </c>
      <c r="F164" s="205" t="s">
        <v>217</v>
      </c>
      <c r="G164" s="205"/>
      <c r="H164" s="205"/>
      <c r="I164" s="205"/>
      <c r="J164" s="206" t="s">
        <v>175</v>
      </c>
      <c r="K164" s="207" t="n">
        <v>3.107</v>
      </c>
      <c r="L164" s="208" t="n">
        <v>0</v>
      </c>
      <c r="M164" s="208"/>
      <c r="N164" s="209" t="n">
        <f aca="false">ROUND(L164*K164,2)</f>
        <v>0</v>
      </c>
      <c r="O164" s="209"/>
      <c r="P164" s="209"/>
      <c r="Q164" s="209"/>
      <c r="R164" s="35"/>
      <c r="T164" s="210"/>
      <c r="U164" s="44" t="s">
        <v>50</v>
      </c>
      <c r="V164" s="34"/>
      <c r="W164" s="211" t="n">
        <f aca="false">V164*K164</f>
        <v>0</v>
      </c>
      <c r="X164" s="211" t="n">
        <v>0</v>
      </c>
      <c r="Y164" s="211" t="n">
        <f aca="false">X164*K164</f>
        <v>0</v>
      </c>
      <c r="Z164" s="211" t="n">
        <v>0</v>
      </c>
      <c r="AA164" s="212" t="n">
        <f aca="false">Z164*K164</f>
        <v>0</v>
      </c>
      <c r="AR164" s="10" t="s">
        <v>176</v>
      </c>
      <c r="AT164" s="10" t="s">
        <v>172</v>
      </c>
      <c r="AU164" s="10" t="s">
        <v>112</v>
      </c>
      <c r="AY164" s="10" t="s">
        <v>171</v>
      </c>
      <c r="BE164" s="127" t="n">
        <f aca="false">IF(U164="základní",N164,0)</f>
        <v>0</v>
      </c>
      <c r="BF164" s="127" t="n">
        <f aca="false">IF(U164="snížená",N164,0)</f>
        <v>0</v>
      </c>
      <c r="BG164" s="127" t="n">
        <f aca="false">IF(U164="zákl. přenesená",N164,0)</f>
        <v>0</v>
      </c>
      <c r="BH164" s="127" t="n">
        <f aca="false">IF(U164="sníž. přenesená",N164,0)</f>
        <v>0</v>
      </c>
      <c r="BI164" s="127" t="n">
        <f aca="false">IF(U164="nulová",N164,0)</f>
        <v>0</v>
      </c>
      <c r="BJ164" s="10" t="s">
        <v>93</v>
      </c>
      <c r="BK164" s="127" t="n">
        <f aca="false">ROUND(L164*K164,2)</f>
        <v>0</v>
      </c>
      <c r="BL164" s="10" t="s">
        <v>176</v>
      </c>
      <c r="BM164" s="10" t="s">
        <v>218</v>
      </c>
    </row>
    <row r="165" s="213" customFormat="true" ht="16.5" hidden="false" customHeight="true" outlineLevel="0" collapsed="false">
      <c r="B165" s="214"/>
      <c r="C165" s="215"/>
      <c r="D165" s="215"/>
      <c r="E165" s="216"/>
      <c r="F165" s="217" t="s">
        <v>180</v>
      </c>
      <c r="G165" s="217"/>
      <c r="H165" s="217"/>
      <c r="I165" s="217"/>
      <c r="J165" s="215"/>
      <c r="K165" s="218" t="n">
        <v>0.986</v>
      </c>
      <c r="L165" s="215"/>
      <c r="M165" s="215"/>
      <c r="N165" s="215"/>
      <c r="O165" s="215"/>
      <c r="P165" s="215"/>
      <c r="Q165" s="215"/>
      <c r="R165" s="219"/>
      <c r="T165" s="220"/>
      <c r="U165" s="215"/>
      <c r="V165" s="215"/>
      <c r="W165" s="215"/>
      <c r="X165" s="215"/>
      <c r="Y165" s="215"/>
      <c r="Z165" s="215"/>
      <c r="AA165" s="221"/>
      <c r="AT165" s="222" t="s">
        <v>179</v>
      </c>
      <c r="AU165" s="222" t="s">
        <v>112</v>
      </c>
      <c r="AV165" s="213" t="s">
        <v>112</v>
      </c>
      <c r="AW165" s="213" t="s">
        <v>39</v>
      </c>
      <c r="AX165" s="213" t="s">
        <v>85</v>
      </c>
      <c r="AY165" s="222" t="s">
        <v>171</v>
      </c>
    </row>
    <row r="166" customFormat="false" ht="16.5" hidden="false" customHeight="true" outlineLevel="0" collapsed="false">
      <c r="A166" s="213"/>
      <c r="B166" s="214"/>
      <c r="C166" s="215"/>
      <c r="D166" s="215"/>
      <c r="E166" s="216"/>
      <c r="F166" s="223" t="s">
        <v>202</v>
      </c>
      <c r="G166" s="223"/>
      <c r="H166" s="223"/>
      <c r="I166" s="223"/>
      <c r="J166" s="215"/>
      <c r="K166" s="218" t="n">
        <v>2.121</v>
      </c>
      <c r="L166" s="215"/>
      <c r="M166" s="215"/>
      <c r="N166" s="215"/>
      <c r="O166" s="215"/>
      <c r="P166" s="215"/>
      <c r="Q166" s="215"/>
      <c r="R166" s="219"/>
      <c r="T166" s="220"/>
      <c r="U166" s="215"/>
      <c r="V166" s="215"/>
      <c r="W166" s="215"/>
      <c r="X166" s="215"/>
      <c r="Y166" s="215"/>
      <c r="Z166" s="215"/>
      <c r="AA166" s="221"/>
      <c r="AT166" s="222" t="s">
        <v>179</v>
      </c>
      <c r="AU166" s="222" t="s">
        <v>112</v>
      </c>
      <c r="AV166" s="213" t="s">
        <v>112</v>
      </c>
      <c r="AW166" s="213" t="s">
        <v>39</v>
      </c>
      <c r="AX166" s="213" t="s">
        <v>85</v>
      </c>
      <c r="AY166" s="222" t="s">
        <v>171</v>
      </c>
    </row>
    <row r="167" s="224" customFormat="true" ht="16.5" hidden="false" customHeight="true" outlineLevel="0" collapsed="false">
      <c r="B167" s="225"/>
      <c r="C167" s="226"/>
      <c r="D167" s="226"/>
      <c r="E167" s="227"/>
      <c r="F167" s="228" t="s">
        <v>182</v>
      </c>
      <c r="G167" s="228"/>
      <c r="H167" s="228"/>
      <c r="I167" s="228"/>
      <c r="J167" s="226"/>
      <c r="K167" s="227"/>
      <c r="L167" s="226"/>
      <c r="M167" s="226"/>
      <c r="N167" s="226"/>
      <c r="O167" s="226"/>
      <c r="P167" s="226"/>
      <c r="Q167" s="226"/>
      <c r="R167" s="229"/>
      <c r="T167" s="230"/>
      <c r="U167" s="226"/>
      <c r="V167" s="226"/>
      <c r="W167" s="226"/>
      <c r="X167" s="226"/>
      <c r="Y167" s="226"/>
      <c r="Z167" s="226"/>
      <c r="AA167" s="231"/>
      <c r="AT167" s="232" t="s">
        <v>179</v>
      </c>
      <c r="AU167" s="232" t="s">
        <v>112</v>
      </c>
      <c r="AV167" s="224" t="s">
        <v>93</v>
      </c>
      <c r="AW167" s="224" t="s">
        <v>39</v>
      </c>
      <c r="AX167" s="224" t="s">
        <v>85</v>
      </c>
      <c r="AY167" s="232" t="s">
        <v>171</v>
      </c>
    </row>
    <row r="168" s="233" customFormat="true" ht="16.5" hidden="false" customHeight="true" outlineLevel="0" collapsed="false">
      <c r="B168" s="234"/>
      <c r="C168" s="235"/>
      <c r="D168" s="235"/>
      <c r="E168" s="236"/>
      <c r="F168" s="237" t="s">
        <v>219</v>
      </c>
      <c r="G168" s="237"/>
      <c r="H168" s="237"/>
      <c r="I168" s="237"/>
      <c r="J168" s="235"/>
      <c r="K168" s="238" t="n">
        <v>3.107</v>
      </c>
      <c r="L168" s="235"/>
      <c r="M168" s="235"/>
      <c r="N168" s="235"/>
      <c r="O168" s="235"/>
      <c r="P168" s="235"/>
      <c r="Q168" s="235"/>
      <c r="R168" s="239"/>
      <c r="T168" s="240"/>
      <c r="U168" s="235"/>
      <c r="V168" s="235"/>
      <c r="W168" s="235"/>
      <c r="X168" s="235"/>
      <c r="Y168" s="235"/>
      <c r="Z168" s="235"/>
      <c r="AA168" s="241"/>
      <c r="AT168" s="242" t="s">
        <v>179</v>
      </c>
      <c r="AU168" s="242" t="s">
        <v>112</v>
      </c>
      <c r="AV168" s="233" t="s">
        <v>176</v>
      </c>
      <c r="AW168" s="233" t="s">
        <v>39</v>
      </c>
      <c r="AX168" s="233" t="s">
        <v>93</v>
      </c>
      <c r="AY168" s="242" t="s">
        <v>171</v>
      </c>
    </row>
    <row r="169" s="32" customFormat="true" ht="25.5" hidden="false" customHeight="true" outlineLevel="0" collapsed="false">
      <c r="B169" s="33"/>
      <c r="C169" s="203" t="s">
        <v>220</v>
      </c>
      <c r="D169" s="203" t="s">
        <v>172</v>
      </c>
      <c r="E169" s="204" t="s">
        <v>221</v>
      </c>
      <c r="F169" s="205" t="s">
        <v>222</v>
      </c>
      <c r="G169" s="205"/>
      <c r="H169" s="205"/>
      <c r="I169" s="205"/>
      <c r="J169" s="206" t="s">
        <v>175</v>
      </c>
      <c r="K169" s="207" t="n">
        <v>14.064</v>
      </c>
      <c r="L169" s="208" t="n">
        <v>0</v>
      </c>
      <c r="M169" s="208"/>
      <c r="N169" s="209" t="n">
        <f aca="false">ROUND(L169*K169,2)</f>
        <v>0</v>
      </c>
      <c r="O169" s="209"/>
      <c r="P169" s="209"/>
      <c r="Q169" s="209"/>
      <c r="R169" s="35"/>
      <c r="T169" s="210"/>
      <c r="U169" s="44" t="s">
        <v>50</v>
      </c>
      <c r="V169" s="34"/>
      <c r="W169" s="211" t="n">
        <f aca="false">V169*K169</f>
        <v>0</v>
      </c>
      <c r="X169" s="211" t="n">
        <v>0</v>
      </c>
      <c r="Y169" s="211" t="n">
        <f aca="false">X169*K169</f>
        <v>0</v>
      </c>
      <c r="Z169" s="211" t="n">
        <v>0</v>
      </c>
      <c r="AA169" s="212" t="n">
        <f aca="false">Z169*K169</f>
        <v>0</v>
      </c>
      <c r="AR169" s="10" t="s">
        <v>176</v>
      </c>
      <c r="AT169" s="10" t="s">
        <v>172</v>
      </c>
      <c r="AU169" s="10" t="s">
        <v>112</v>
      </c>
      <c r="AY169" s="10" t="s">
        <v>171</v>
      </c>
      <c r="BE169" s="127" t="n">
        <f aca="false">IF(U169="základní",N169,0)</f>
        <v>0</v>
      </c>
      <c r="BF169" s="127" t="n">
        <f aca="false">IF(U169="snížená",N169,0)</f>
        <v>0</v>
      </c>
      <c r="BG169" s="127" t="n">
        <f aca="false">IF(U169="zákl. přenesená",N169,0)</f>
        <v>0</v>
      </c>
      <c r="BH169" s="127" t="n">
        <f aca="false">IF(U169="sníž. přenesená",N169,0)</f>
        <v>0</v>
      </c>
      <c r="BI169" s="127" t="n">
        <f aca="false">IF(U169="nulová",N169,0)</f>
        <v>0</v>
      </c>
      <c r="BJ169" s="10" t="s">
        <v>93</v>
      </c>
      <c r="BK169" s="127" t="n">
        <f aca="false">ROUND(L169*K169,2)</f>
        <v>0</v>
      </c>
      <c r="BL169" s="10" t="s">
        <v>176</v>
      </c>
      <c r="BM169" s="10" t="s">
        <v>223</v>
      </c>
    </row>
    <row r="170" s="213" customFormat="true" ht="16.5" hidden="false" customHeight="true" outlineLevel="0" collapsed="false">
      <c r="B170" s="214"/>
      <c r="C170" s="215"/>
      <c r="D170" s="215"/>
      <c r="E170" s="216"/>
      <c r="F170" s="217" t="s">
        <v>224</v>
      </c>
      <c r="G170" s="217"/>
      <c r="H170" s="217"/>
      <c r="I170" s="217"/>
      <c r="J170" s="215"/>
      <c r="K170" s="218" t="n">
        <v>11.942</v>
      </c>
      <c r="L170" s="215"/>
      <c r="M170" s="215"/>
      <c r="N170" s="215"/>
      <c r="O170" s="215"/>
      <c r="P170" s="215"/>
      <c r="Q170" s="215"/>
      <c r="R170" s="219"/>
      <c r="T170" s="220"/>
      <c r="U170" s="215"/>
      <c r="V170" s="215"/>
      <c r="W170" s="215"/>
      <c r="X170" s="215"/>
      <c r="Y170" s="215"/>
      <c r="Z170" s="215"/>
      <c r="AA170" s="221"/>
      <c r="AT170" s="222" t="s">
        <v>179</v>
      </c>
      <c r="AU170" s="222" t="s">
        <v>112</v>
      </c>
      <c r="AV170" s="213" t="s">
        <v>112</v>
      </c>
      <c r="AW170" s="213" t="s">
        <v>39</v>
      </c>
      <c r="AX170" s="213" t="s">
        <v>85</v>
      </c>
      <c r="AY170" s="222" t="s">
        <v>171</v>
      </c>
    </row>
    <row r="171" customFormat="false" ht="16.5" hidden="false" customHeight="true" outlineLevel="0" collapsed="false">
      <c r="A171" s="213"/>
      <c r="B171" s="214"/>
      <c r="C171" s="215"/>
      <c r="D171" s="215"/>
      <c r="E171" s="216"/>
      <c r="F171" s="223" t="s">
        <v>225</v>
      </c>
      <c r="G171" s="223"/>
      <c r="H171" s="223"/>
      <c r="I171" s="223"/>
      <c r="J171" s="215"/>
      <c r="K171" s="218" t="n">
        <v>2.122</v>
      </c>
      <c r="L171" s="215"/>
      <c r="M171" s="215"/>
      <c r="N171" s="215"/>
      <c r="O171" s="215"/>
      <c r="P171" s="215"/>
      <c r="Q171" s="215"/>
      <c r="R171" s="219"/>
      <c r="T171" s="220"/>
      <c r="U171" s="215"/>
      <c r="V171" s="215"/>
      <c r="W171" s="215"/>
      <c r="X171" s="215"/>
      <c r="Y171" s="215"/>
      <c r="Z171" s="215"/>
      <c r="AA171" s="221"/>
      <c r="AT171" s="222" t="s">
        <v>179</v>
      </c>
      <c r="AU171" s="222" t="s">
        <v>112</v>
      </c>
      <c r="AV171" s="213" t="s">
        <v>112</v>
      </c>
      <c r="AW171" s="213" t="s">
        <v>39</v>
      </c>
      <c r="AX171" s="213" t="s">
        <v>85</v>
      </c>
      <c r="AY171" s="222" t="s">
        <v>171</v>
      </c>
    </row>
    <row r="172" s="233" customFormat="true" ht="16.5" hidden="false" customHeight="true" outlineLevel="0" collapsed="false">
      <c r="B172" s="234"/>
      <c r="C172" s="235"/>
      <c r="D172" s="235"/>
      <c r="E172" s="236"/>
      <c r="F172" s="237" t="s">
        <v>219</v>
      </c>
      <c r="G172" s="237"/>
      <c r="H172" s="237"/>
      <c r="I172" s="237"/>
      <c r="J172" s="235"/>
      <c r="K172" s="238" t="n">
        <v>14.064</v>
      </c>
      <c r="L172" s="235"/>
      <c r="M172" s="235"/>
      <c r="N172" s="235"/>
      <c r="O172" s="235"/>
      <c r="P172" s="235"/>
      <c r="Q172" s="235"/>
      <c r="R172" s="239"/>
      <c r="T172" s="240"/>
      <c r="U172" s="235"/>
      <c r="V172" s="235"/>
      <c r="W172" s="235"/>
      <c r="X172" s="235"/>
      <c r="Y172" s="235"/>
      <c r="Z172" s="235"/>
      <c r="AA172" s="241"/>
      <c r="AT172" s="242" t="s">
        <v>179</v>
      </c>
      <c r="AU172" s="242" t="s">
        <v>112</v>
      </c>
      <c r="AV172" s="233" t="s">
        <v>176</v>
      </c>
      <c r="AW172" s="233" t="s">
        <v>39</v>
      </c>
      <c r="AX172" s="233" t="s">
        <v>93</v>
      </c>
      <c r="AY172" s="242" t="s">
        <v>171</v>
      </c>
    </row>
    <row r="173" s="32" customFormat="true" ht="16.5" hidden="false" customHeight="true" outlineLevel="0" collapsed="false">
      <c r="B173" s="33"/>
      <c r="C173" s="203" t="s">
        <v>226</v>
      </c>
      <c r="D173" s="203" t="s">
        <v>172</v>
      </c>
      <c r="E173" s="204" t="s">
        <v>227</v>
      </c>
      <c r="F173" s="205" t="s">
        <v>228</v>
      </c>
      <c r="G173" s="205"/>
      <c r="H173" s="205"/>
      <c r="I173" s="205"/>
      <c r="J173" s="206" t="s">
        <v>175</v>
      </c>
      <c r="K173" s="207" t="n">
        <v>14.064</v>
      </c>
      <c r="L173" s="208" t="n">
        <v>0</v>
      </c>
      <c r="M173" s="208"/>
      <c r="N173" s="209" t="n">
        <f aca="false">ROUND(L173*K173,2)</f>
        <v>0</v>
      </c>
      <c r="O173" s="209"/>
      <c r="P173" s="209"/>
      <c r="Q173" s="209"/>
      <c r="R173" s="35"/>
      <c r="T173" s="210"/>
      <c r="U173" s="44" t="s">
        <v>50</v>
      </c>
      <c r="V173" s="34"/>
      <c r="W173" s="211" t="n">
        <f aca="false">V173*K173</f>
        <v>0</v>
      </c>
      <c r="X173" s="211" t="n">
        <v>0</v>
      </c>
      <c r="Y173" s="211" t="n">
        <f aca="false">X173*K173</f>
        <v>0</v>
      </c>
      <c r="Z173" s="211" t="n">
        <v>0</v>
      </c>
      <c r="AA173" s="212" t="n">
        <f aca="false">Z173*K173</f>
        <v>0</v>
      </c>
      <c r="AR173" s="10" t="s">
        <v>176</v>
      </c>
      <c r="AT173" s="10" t="s">
        <v>172</v>
      </c>
      <c r="AU173" s="10" t="s">
        <v>112</v>
      </c>
      <c r="AY173" s="10" t="s">
        <v>171</v>
      </c>
      <c r="BE173" s="127" t="n">
        <f aca="false">IF(U173="základní",N173,0)</f>
        <v>0</v>
      </c>
      <c r="BF173" s="127" t="n">
        <f aca="false">IF(U173="snížená",N173,0)</f>
        <v>0</v>
      </c>
      <c r="BG173" s="127" t="n">
        <f aca="false">IF(U173="zákl. přenesená",N173,0)</f>
        <v>0</v>
      </c>
      <c r="BH173" s="127" t="n">
        <f aca="false">IF(U173="sníž. přenesená",N173,0)</f>
        <v>0</v>
      </c>
      <c r="BI173" s="127" t="n">
        <f aca="false">IF(U173="nulová",N173,0)</f>
        <v>0</v>
      </c>
      <c r="BJ173" s="10" t="s">
        <v>93</v>
      </c>
      <c r="BK173" s="127" t="n">
        <f aca="false">ROUND(L173*K173,2)</f>
        <v>0</v>
      </c>
      <c r="BL173" s="10" t="s">
        <v>176</v>
      </c>
      <c r="BM173" s="10" t="s">
        <v>229</v>
      </c>
    </row>
    <row r="174" s="32" customFormat="true" ht="25.5" hidden="false" customHeight="true" outlineLevel="0" collapsed="false">
      <c r="B174" s="33"/>
      <c r="C174" s="203" t="s">
        <v>230</v>
      </c>
      <c r="D174" s="203" t="s">
        <v>172</v>
      </c>
      <c r="E174" s="204" t="s">
        <v>231</v>
      </c>
      <c r="F174" s="205" t="s">
        <v>232</v>
      </c>
      <c r="G174" s="205"/>
      <c r="H174" s="205"/>
      <c r="I174" s="205"/>
      <c r="J174" s="206" t="s">
        <v>233</v>
      </c>
      <c r="K174" s="207" t="n">
        <v>25.315</v>
      </c>
      <c r="L174" s="208" t="n">
        <v>0</v>
      </c>
      <c r="M174" s="208"/>
      <c r="N174" s="209" t="n">
        <f aca="false">ROUND(L174*K174,2)</f>
        <v>0</v>
      </c>
      <c r="O174" s="209"/>
      <c r="P174" s="209"/>
      <c r="Q174" s="209"/>
      <c r="R174" s="35"/>
      <c r="T174" s="210"/>
      <c r="U174" s="44" t="s">
        <v>50</v>
      </c>
      <c r="V174" s="34"/>
      <c r="W174" s="211" t="n">
        <f aca="false">V174*K174</f>
        <v>0</v>
      </c>
      <c r="X174" s="211" t="n">
        <v>0</v>
      </c>
      <c r="Y174" s="211" t="n">
        <f aca="false">X174*K174</f>
        <v>0</v>
      </c>
      <c r="Z174" s="211" t="n">
        <v>0</v>
      </c>
      <c r="AA174" s="212" t="n">
        <f aca="false">Z174*K174</f>
        <v>0</v>
      </c>
      <c r="AR174" s="10" t="s">
        <v>176</v>
      </c>
      <c r="AT174" s="10" t="s">
        <v>172</v>
      </c>
      <c r="AU174" s="10" t="s">
        <v>112</v>
      </c>
      <c r="AY174" s="10" t="s">
        <v>171</v>
      </c>
      <c r="BE174" s="127" t="n">
        <f aca="false">IF(U174="základní",N174,0)</f>
        <v>0</v>
      </c>
      <c r="BF174" s="127" t="n">
        <f aca="false">IF(U174="snížená",N174,0)</f>
        <v>0</v>
      </c>
      <c r="BG174" s="127" t="n">
        <f aca="false">IF(U174="zákl. přenesená",N174,0)</f>
        <v>0</v>
      </c>
      <c r="BH174" s="127" t="n">
        <f aca="false">IF(U174="sníž. přenesená",N174,0)</f>
        <v>0</v>
      </c>
      <c r="BI174" s="127" t="n">
        <f aca="false">IF(U174="nulová",N174,0)</f>
        <v>0</v>
      </c>
      <c r="BJ174" s="10" t="s">
        <v>93</v>
      </c>
      <c r="BK174" s="127" t="n">
        <f aca="false">ROUND(L174*K174,2)</f>
        <v>0</v>
      </c>
      <c r="BL174" s="10" t="s">
        <v>176</v>
      </c>
      <c r="BM174" s="10" t="s">
        <v>234</v>
      </c>
    </row>
    <row r="175" s="32" customFormat="true" ht="38.25" hidden="false" customHeight="true" outlineLevel="0" collapsed="false">
      <c r="B175" s="33"/>
      <c r="C175" s="203" t="s">
        <v>235</v>
      </c>
      <c r="D175" s="203" t="s">
        <v>172</v>
      </c>
      <c r="E175" s="204" t="s">
        <v>236</v>
      </c>
      <c r="F175" s="205" t="s">
        <v>237</v>
      </c>
      <c r="G175" s="205"/>
      <c r="H175" s="205"/>
      <c r="I175" s="205"/>
      <c r="J175" s="206" t="s">
        <v>175</v>
      </c>
      <c r="K175" s="207" t="n">
        <v>5.839</v>
      </c>
      <c r="L175" s="208" t="n">
        <v>0</v>
      </c>
      <c r="M175" s="208"/>
      <c r="N175" s="209" t="n">
        <f aca="false">ROUND(L175*K175,2)</f>
        <v>0</v>
      </c>
      <c r="O175" s="209"/>
      <c r="P175" s="209"/>
      <c r="Q175" s="209"/>
      <c r="R175" s="35"/>
      <c r="T175" s="210"/>
      <c r="U175" s="44" t="s">
        <v>50</v>
      </c>
      <c r="V175" s="34"/>
      <c r="W175" s="211" t="n">
        <f aca="false">V175*K175</f>
        <v>0</v>
      </c>
      <c r="X175" s="211" t="n">
        <v>0</v>
      </c>
      <c r="Y175" s="211" t="n">
        <f aca="false">X175*K175</f>
        <v>0</v>
      </c>
      <c r="Z175" s="211" t="n">
        <v>0</v>
      </c>
      <c r="AA175" s="212" t="n">
        <f aca="false">Z175*K175</f>
        <v>0</v>
      </c>
      <c r="AR175" s="10" t="s">
        <v>176</v>
      </c>
      <c r="AT175" s="10" t="s">
        <v>172</v>
      </c>
      <c r="AU175" s="10" t="s">
        <v>112</v>
      </c>
      <c r="AY175" s="10" t="s">
        <v>171</v>
      </c>
      <c r="BE175" s="127" t="n">
        <f aca="false">IF(U175="základní",N175,0)</f>
        <v>0</v>
      </c>
      <c r="BF175" s="127" t="n">
        <f aca="false">IF(U175="snížená",N175,0)</f>
        <v>0</v>
      </c>
      <c r="BG175" s="127" t="n">
        <f aca="false">IF(U175="zákl. přenesená",N175,0)</f>
        <v>0</v>
      </c>
      <c r="BH175" s="127" t="n">
        <f aca="false">IF(U175="sníž. přenesená",N175,0)</f>
        <v>0</v>
      </c>
      <c r="BI175" s="127" t="n">
        <f aca="false">IF(U175="nulová",N175,0)</f>
        <v>0</v>
      </c>
      <c r="BJ175" s="10" t="s">
        <v>93</v>
      </c>
      <c r="BK175" s="127" t="n">
        <f aca="false">ROUND(L175*K175,2)</f>
        <v>0</v>
      </c>
      <c r="BL175" s="10" t="s">
        <v>176</v>
      </c>
      <c r="BM175" s="10" t="s">
        <v>238</v>
      </c>
    </row>
    <row r="176" s="213" customFormat="true" ht="16.5" hidden="false" customHeight="true" outlineLevel="0" collapsed="false">
      <c r="B176" s="214"/>
      <c r="C176" s="215"/>
      <c r="D176" s="215"/>
      <c r="E176" s="216"/>
      <c r="F176" s="217" t="s">
        <v>239</v>
      </c>
      <c r="G176" s="217"/>
      <c r="H176" s="217"/>
      <c r="I176" s="217"/>
      <c r="J176" s="215"/>
      <c r="K176" s="218" t="n">
        <v>3.938</v>
      </c>
      <c r="L176" s="215"/>
      <c r="M176" s="215"/>
      <c r="N176" s="215"/>
      <c r="O176" s="215"/>
      <c r="P176" s="215"/>
      <c r="Q176" s="215"/>
      <c r="R176" s="219"/>
      <c r="T176" s="220"/>
      <c r="U176" s="215"/>
      <c r="V176" s="215"/>
      <c r="W176" s="215"/>
      <c r="X176" s="215"/>
      <c r="Y176" s="215"/>
      <c r="Z176" s="215"/>
      <c r="AA176" s="221"/>
      <c r="AT176" s="222" t="s">
        <v>179</v>
      </c>
      <c r="AU176" s="222" t="s">
        <v>112</v>
      </c>
      <c r="AV176" s="213" t="s">
        <v>112</v>
      </c>
      <c r="AW176" s="213" t="s">
        <v>39</v>
      </c>
      <c r="AX176" s="213" t="s">
        <v>85</v>
      </c>
      <c r="AY176" s="222" t="s">
        <v>171</v>
      </c>
    </row>
    <row r="177" customFormat="false" ht="16.5" hidden="false" customHeight="true" outlineLevel="0" collapsed="false">
      <c r="A177" s="213"/>
      <c r="B177" s="214"/>
      <c r="C177" s="215"/>
      <c r="D177" s="215"/>
      <c r="E177" s="216"/>
      <c r="F177" s="223" t="s">
        <v>240</v>
      </c>
      <c r="G177" s="223"/>
      <c r="H177" s="223"/>
      <c r="I177" s="223"/>
      <c r="J177" s="215"/>
      <c r="K177" s="218" t="n">
        <v>1.901</v>
      </c>
      <c r="L177" s="215"/>
      <c r="M177" s="215"/>
      <c r="N177" s="215"/>
      <c r="O177" s="215"/>
      <c r="P177" s="215"/>
      <c r="Q177" s="215"/>
      <c r="R177" s="219"/>
      <c r="T177" s="220"/>
      <c r="U177" s="215"/>
      <c r="V177" s="215"/>
      <c r="W177" s="215"/>
      <c r="X177" s="215"/>
      <c r="Y177" s="215"/>
      <c r="Z177" s="215"/>
      <c r="AA177" s="221"/>
      <c r="AT177" s="222" t="s">
        <v>179</v>
      </c>
      <c r="AU177" s="222" t="s">
        <v>112</v>
      </c>
      <c r="AV177" s="213" t="s">
        <v>112</v>
      </c>
      <c r="AW177" s="213" t="s">
        <v>39</v>
      </c>
      <c r="AX177" s="213" t="s">
        <v>85</v>
      </c>
      <c r="AY177" s="222" t="s">
        <v>171</v>
      </c>
    </row>
    <row r="178" s="224" customFormat="true" ht="16.5" hidden="false" customHeight="true" outlineLevel="0" collapsed="false">
      <c r="B178" s="225"/>
      <c r="C178" s="226"/>
      <c r="D178" s="226"/>
      <c r="E178" s="227"/>
      <c r="F178" s="228" t="s">
        <v>241</v>
      </c>
      <c r="G178" s="228"/>
      <c r="H178" s="228"/>
      <c r="I178" s="228"/>
      <c r="J178" s="226"/>
      <c r="K178" s="227"/>
      <c r="L178" s="226"/>
      <c r="M178" s="226"/>
      <c r="N178" s="226"/>
      <c r="O178" s="226"/>
      <c r="P178" s="226"/>
      <c r="Q178" s="226"/>
      <c r="R178" s="229"/>
      <c r="T178" s="230"/>
      <c r="U178" s="226"/>
      <c r="V178" s="226"/>
      <c r="W178" s="226"/>
      <c r="X178" s="226"/>
      <c r="Y178" s="226"/>
      <c r="Z178" s="226"/>
      <c r="AA178" s="231"/>
      <c r="AT178" s="232" t="s">
        <v>179</v>
      </c>
      <c r="AU178" s="232" t="s">
        <v>112</v>
      </c>
      <c r="AV178" s="224" t="s">
        <v>93</v>
      </c>
      <c r="AW178" s="224" t="s">
        <v>39</v>
      </c>
      <c r="AX178" s="224" t="s">
        <v>85</v>
      </c>
      <c r="AY178" s="232" t="s">
        <v>171</v>
      </c>
    </row>
    <row r="179" s="233" customFormat="true" ht="16.5" hidden="false" customHeight="true" outlineLevel="0" collapsed="false">
      <c r="B179" s="234"/>
      <c r="C179" s="235"/>
      <c r="D179" s="235"/>
      <c r="E179" s="236"/>
      <c r="F179" s="237" t="s">
        <v>219</v>
      </c>
      <c r="G179" s="237"/>
      <c r="H179" s="237"/>
      <c r="I179" s="237"/>
      <c r="J179" s="235"/>
      <c r="K179" s="238" t="n">
        <v>5.839</v>
      </c>
      <c r="L179" s="235"/>
      <c r="M179" s="235"/>
      <c r="N179" s="235"/>
      <c r="O179" s="235"/>
      <c r="P179" s="235"/>
      <c r="Q179" s="235"/>
      <c r="R179" s="239"/>
      <c r="T179" s="240"/>
      <c r="U179" s="235"/>
      <c r="V179" s="235"/>
      <c r="W179" s="235"/>
      <c r="X179" s="235"/>
      <c r="Y179" s="235"/>
      <c r="Z179" s="235"/>
      <c r="AA179" s="241"/>
      <c r="AT179" s="242" t="s">
        <v>179</v>
      </c>
      <c r="AU179" s="242" t="s">
        <v>112</v>
      </c>
      <c r="AV179" s="233" t="s">
        <v>176</v>
      </c>
      <c r="AW179" s="233" t="s">
        <v>39</v>
      </c>
      <c r="AX179" s="233" t="s">
        <v>93</v>
      </c>
      <c r="AY179" s="242" t="s">
        <v>171</v>
      </c>
    </row>
    <row r="180" s="32" customFormat="true" ht="16.5" hidden="false" customHeight="true" outlineLevel="0" collapsed="false">
      <c r="B180" s="33"/>
      <c r="C180" s="243" t="s">
        <v>242</v>
      </c>
      <c r="D180" s="243" t="s">
        <v>243</v>
      </c>
      <c r="E180" s="244" t="s">
        <v>244</v>
      </c>
      <c r="F180" s="245" t="s">
        <v>245</v>
      </c>
      <c r="G180" s="245"/>
      <c r="H180" s="245"/>
      <c r="I180" s="245"/>
      <c r="J180" s="246" t="s">
        <v>233</v>
      </c>
      <c r="K180" s="247" t="n">
        <v>11.678</v>
      </c>
      <c r="L180" s="248" t="n">
        <v>0</v>
      </c>
      <c r="M180" s="248"/>
      <c r="N180" s="249" t="n">
        <f aca="false">ROUND(L180*K180,2)</f>
        <v>0</v>
      </c>
      <c r="O180" s="249"/>
      <c r="P180" s="249"/>
      <c r="Q180" s="249"/>
      <c r="R180" s="35"/>
      <c r="T180" s="210"/>
      <c r="U180" s="44" t="s">
        <v>50</v>
      </c>
      <c r="V180" s="34"/>
      <c r="W180" s="211" t="n">
        <f aca="false">V180*K180</f>
        <v>0</v>
      </c>
      <c r="X180" s="211" t="n">
        <v>1</v>
      </c>
      <c r="Y180" s="211" t="n">
        <f aca="false">X180*K180</f>
        <v>11.678</v>
      </c>
      <c r="Z180" s="211" t="n">
        <v>0</v>
      </c>
      <c r="AA180" s="212" t="n">
        <f aca="false">Z180*K180</f>
        <v>0</v>
      </c>
      <c r="AR180" s="10" t="s">
        <v>211</v>
      </c>
      <c r="AT180" s="10" t="s">
        <v>243</v>
      </c>
      <c r="AU180" s="10" t="s">
        <v>112</v>
      </c>
      <c r="AY180" s="10" t="s">
        <v>171</v>
      </c>
      <c r="BE180" s="127" t="n">
        <f aca="false">IF(U180="základní",N180,0)</f>
        <v>0</v>
      </c>
      <c r="BF180" s="127" t="n">
        <f aca="false">IF(U180="snížená",N180,0)</f>
        <v>0</v>
      </c>
      <c r="BG180" s="127" t="n">
        <f aca="false">IF(U180="zákl. přenesená",N180,0)</f>
        <v>0</v>
      </c>
      <c r="BH180" s="127" t="n">
        <f aca="false">IF(U180="sníž. přenesená",N180,0)</f>
        <v>0</v>
      </c>
      <c r="BI180" s="127" t="n">
        <f aca="false">IF(U180="nulová",N180,0)</f>
        <v>0</v>
      </c>
      <c r="BJ180" s="10" t="s">
        <v>93</v>
      </c>
      <c r="BK180" s="127" t="n">
        <f aca="false">ROUND(L180*K180,2)</f>
        <v>0</v>
      </c>
      <c r="BL180" s="10" t="s">
        <v>176</v>
      </c>
      <c r="BM180" s="10" t="s">
        <v>246</v>
      </c>
    </row>
    <row r="181" s="190" customFormat="true" ht="29.9" hidden="false" customHeight="true" outlineLevel="0" collapsed="false">
      <c r="B181" s="191"/>
      <c r="C181" s="192"/>
      <c r="D181" s="201" t="s">
        <v>124</v>
      </c>
      <c r="E181" s="201"/>
      <c r="F181" s="201"/>
      <c r="G181" s="201"/>
      <c r="H181" s="201"/>
      <c r="I181" s="201"/>
      <c r="J181" s="201"/>
      <c r="K181" s="201"/>
      <c r="L181" s="201"/>
      <c r="M181" s="201"/>
      <c r="N181" s="250" t="n">
        <f aca="false">BK181</f>
        <v>0</v>
      </c>
      <c r="O181" s="250"/>
      <c r="P181" s="250"/>
      <c r="Q181" s="250"/>
      <c r="R181" s="194"/>
      <c r="T181" s="195"/>
      <c r="U181" s="192"/>
      <c r="V181" s="192"/>
      <c r="W181" s="196" t="n">
        <f aca="false">SUM(W182:W243)</f>
        <v>0</v>
      </c>
      <c r="X181" s="192"/>
      <c r="Y181" s="196" t="n">
        <f aca="false">SUM(Y182:Y243)</f>
        <v>63.66019268</v>
      </c>
      <c r="Z181" s="192"/>
      <c r="AA181" s="197" t="n">
        <f aca="false">SUM(AA182:AA243)</f>
        <v>0</v>
      </c>
      <c r="AR181" s="198" t="s">
        <v>93</v>
      </c>
      <c r="AT181" s="199" t="s">
        <v>84</v>
      </c>
      <c r="AU181" s="199" t="s">
        <v>93</v>
      </c>
      <c r="AY181" s="198" t="s">
        <v>171</v>
      </c>
      <c r="BK181" s="200" t="n">
        <f aca="false">SUM(BK182:BK243)</f>
        <v>0</v>
      </c>
    </row>
    <row r="182" s="32" customFormat="true" ht="38.25" hidden="false" customHeight="true" outlineLevel="0" collapsed="false">
      <c r="B182" s="33"/>
      <c r="C182" s="203" t="s">
        <v>11</v>
      </c>
      <c r="D182" s="203" t="s">
        <v>172</v>
      </c>
      <c r="E182" s="204" t="s">
        <v>247</v>
      </c>
      <c r="F182" s="205" t="s">
        <v>248</v>
      </c>
      <c r="G182" s="205"/>
      <c r="H182" s="205"/>
      <c r="I182" s="205"/>
      <c r="J182" s="206" t="s">
        <v>175</v>
      </c>
      <c r="K182" s="207" t="n">
        <v>0.61</v>
      </c>
      <c r="L182" s="208" t="n">
        <v>0</v>
      </c>
      <c r="M182" s="208"/>
      <c r="N182" s="209" t="n">
        <f aca="false">ROUND(L182*K182,2)</f>
        <v>0</v>
      </c>
      <c r="O182" s="209"/>
      <c r="P182" s="209"/>
      <c r="Q182" s="209"/>
      <c r="R182" s="35"/>
      <c r="T182" s="210"/>
      <c r="U182" s="44" t="s">
        <v>50</v>
      </c>
      <c r="V182" s="34"/>
      <c r="W182" s="211" t="n">
        <f aca="false">V182*K182</f>
        <v>0</v>
      </c>
      <c r="X182" s="211" t="n">
        <v>2.16</v>
      </c>
      <c r="Y182" s="211" t="n">
        <f aca="false">X182*K182</f>
        <v>1.3176</v>
      </c>
      <c r="Z182" s="211" t="n">
        <v>0</v>
      </c>
      <c r="AA182" s="212" t="n">
        <f aca="false">Z182*K182</f>
        <v>0</v>
      </c>
      <c r="AR182" s="10" t="s">
        <v>176</v>
      </c>
      <c r="AT182" s="10" t="s">
        <v>172</v>
      </c>
      <c r="AU182" s="10" t="s">
        <v>112</v>
      </c>
      <c r="AY182" s="10" t="s">
        <v>171</v>
      </c>
      <c r="BE182" s="127" t="n">
        <f aca="false">IF(U182="základní",N182,0)</f>
        <v>0</v>
      </c>
      <c r="BF182" s="127" t="n">
        <f aca="false">IF(U182="snížená",N182,0)</f>
        <v>0</v>
      </c>
      <c r="BG182" s="127" t="n">
        <f aca="false">IF(U182="zákl. přenesená",N182,0)</f>
        <v>0</v>
      </c>
      <c r="BH182" s="127" t="n">
        <f aca="false">IF(U182="sníž. přenesená",N182,0)</f>
        <v>0</v>
      </c>
      <c r="BI182" s="127" t="n">
        <f aca="false">IF(U182="nulová",N182,0)</f>
        <v>0</v>
      </c>
      <c r="BJ182" s="10" t="s">
        <v>93</v>
      </c>
      <c r="BK182" s="127" t="n">
        <f aca="false">ROUND(L182*K182,2)</f>
        <v>0</v>
      </c>
      <c r="BL182" s="10" t="s">
        <v>176</v>
      </c>
      <c r="BM182" s="10" t="s">
        <v>249</v>
      </c>
    </row>
    <row r="183" s="213" customFormat="true" ht="16.5" hidden="false" customHeight="true" outlineLevel="0" collapsed="false">
      <c r="B183" s="214"/>
      <c r="C183" s="215"/>
      <c r="D183" s="215"/>
      <c r="E183" s="216"/>
      <c r="F183" s="217" t="s">
        <v>250</v>
      </c>
      <c r="G183" s="217"/>
      <c r="H183" s="217"/>
      <c r="I183" s="217"/>
      <c r="J183" s="215"/>
      <c r="K183" s="218" t="n">
        <v>0.61</v>
      </c>
      <c r="L183" s="215"/>
      <c r="M183" s="215"/>
      <c r="N183" s="215"/>
      <c r="O183" s="215"/>
      <c r="P183" s="215"/>
      <c r="Q183" s="215"/>
      <c r="R183" s="219"/>
      <c r="T183" s="220"/>
      <c r="U183" s="215"/>
      <c r="V183" s="215"/>
      <c r="W183" s="215"/>
      <c r="X183" s="215"/>
      <c r="Y183" s="215"/>
      <c r="Z183" s="215"/>
      <c r="AA183" s="221"/>
      <c r="AT183" s="222" t="s">
        <v>179</v>
      </c>
      <c r="AU183" s="222" t="s">
        <v>112</v>
      </c>
      <c r="AV183" s="213" t="s">
        <v>112</v>
      </c>
      <c r="AW183" s="213" t="s">
        <v>39</v>
      </c>
      <c r="AX183" s="213" t="s">
        <v>93</v>
      </c>
      <c r="AY183" s="222" t="s">
        <v>171</v>
      </c>
    </row>
    <row r="184" s="224" customFormat="true" ht="16.5" hidden="false" customHeight="true" outlineLevel="0" collapsed="false">
      <c r="B184" s="225"/>
      <c r="C184" s="226"/>
      <c r="D184" s="226"/>
      <c r="E184" s="227"/>
      <c r="F184" s="228" t="s">
        <v>182</v>
      </c>
      <c r="G184" s="228"/>
      <c r="H184" s="228"/>
      <c r="I184" s="228"/>
      <c r="J184" s="226"/>
      <c r="K184" s="227"/>
      <c r="L184" s="226"/>
      <c r="M184" s="226"/>
      <c r="N184" s="226"/>
      <c r="O184" s="226"/>
      <c r="P184" s="226"/>
      <c r="Q184" s="226"/>
      <c r="R184" s="229"/>
      <c r="T184" s="230"/>
      <c r="U184" s="226"/>
      <c r="V184" s="226"/>
      <c r="W184" s="226"/>
      <c r="X184" s="226"/>
      <c r="Y184" s="226"/>
      <c r="Z184" s="226"/>
      <c r="AA184" s="231"/>
      <c r="AT184" s="232" t="s">
        <v>179</v>
      </c>
      <c r="AU184" s="232" t="s">
        <v>112</v>
      </c>
      <c r="AV184" s="224" t="s">
        <v>93</v>
      </c>
      <c r="AW184" s="224" t="s">
        <v>39</v>
      </c>
      <c r="AX184" s="224" t="s">
        <v>85</v>
      </c>
      <c r="AY184" s="232" t="s">
        <v>171</v>
      </c>
    </row>
    <row r="185" s="32" customFormat="true" ht="25.5" hidden="false" customHeight="true" outlineLevel="0" collapsed="false">
      <c r="B185" s="33"/>
      <c r="C185" s="203" t="s">
        <v>251</v>
      </c>
      <c r="D185" s="203" t="s">
        <v>172</v>
      </c>
      <c r="E185" s="204" t="s">
        <v>252</v>
      </c>
      <c r="F185" s="205" t="s">
        <v>253</v>
      </c>
      <c r="G185" s="205"/>
      <c r="H185" s="205"/>
      <c r="I185" s="205"/>
      <c r="J185" s="206" t="s">
        <v>175</v>
      </c>
      <c r="K185" s="207" t="n">
        <v>4.175</v>
      </c>
      <c r="L185" s="208" t="n">
        <v>0</v>
      </c>
      <c r="M185" s="208"/>
      <c r="N185" s="209" t="n">
        <f aca="false">ROUND(L185*K185,2)</f>
        <v>0</v>
      </c>
      <c r="O185" s="209"/>
      <c r="P185" s="209"/>
      <c r="Q185" s="209"/>
      <c r="R185" s="35"/>
      <c r="T185" s="210"/>
      <c r="U185" s="44" t="s">
        <v>50</v>
      </c>
      <c r="V185" s="34"/>
      <c r="W185" s="211" t="n">
        <f aca="false">V185*K185</f>
        <v>0</v>
      </c>
      <c r="X185" s="211" t="n">
        <v>2.45329</v>
      </c>
      <c r="Y185" s="211" t="n">
        <f aca="false">X185*K185</f>
        <v>10.24248575</v>
      </c>
      <c r="Z185" s="211" t="n">
        <v>0</v>
      </c>
      <c r="AA185" s="212" t="n">
        <f aca="false">Z185*K185</f>
        <v>0</v>
      </c>
      <c r="AR185" s="10" t="s">
        <v>176</v>
      </c>
      <c r="AT185" s="10" t="s">
        <v>172</v>
      </c>
      <c r="AU185" s="10" t="s">
        <v>112</v>
      </c>
      <c r="AY185" s="10" t="s">
        <v>171</v>
      </c>
      <c r="BE185" s="127" t="n">
        <f aca="false">IF(U185="základní",N185,0)</f>
        <v>0</v>
      </c>
      <c r="BF185" s="127" t="n">
        <f aca="false">IF(U185="snížená",N185,0)</f>
        <v>0</v>
      </c>
      <c r="BG185" s="127" t="n">
        <f aca="false">IF(U185="zákl. přenesená",N185,0)</f>
        <v>0</v>
      </c>
      <c r="BH185" s="127" t="n">
        <f aca="false">IF(U185="sníž. přenesená",N185,0)</f>
        <v>0</v>
      </c>
      <c r="BI185" s="127" t="n">
        <f aca="false">IF(U185="nulová",N185,0)</f>
        <v>0</v>
      </c>
      <c r="BJ185" s="10" t="s">
        <v>93</v>
      </c>
      <c r="BK185" s="127" t="n">
        <f aca="false">ROUND(L185*K185,2)</f>
        <v>0</v>
      </c>
      <c r="BL185" s="10" t="s">
        <v>176</v>
      </c>
      <c r="BM185" s="10" t="s">
        <v>254</v>
      </c>
    </row>
    <row r="186" s="213" customFormat="true" ht="16.5" hidden="false" customHeight="true" outlineLevel="0" collapsed="false">
      <c r="B186" s="214"/>
      <c r="C186" s="215"/>
      <c r="D186" s="215"/>
      <c r="E186" s="216"/>
      <c r="F186" s="217" t="s">
        <v>255</v>
      </c>
      <c r="G186" s="217"/>
      <c r="H186" s="217"/>
      <c r="I186" s="217"/>
      <c r="J186" s="215"/>
      <c r="K186" s="218" t="n">
        <v>1.738</v>
      </c>
      <c r="L186" s="215"/>
      <c r="M186" s="215"/>
      <c r="N186" s="215"/>
      <c r="O186" s="215"/>
      <c r="P186" s="215"/>
      <c r="Q186" s="215"/>
      <c r="R186" s="219"/>
      <c r="T186" s="220"/>
      <c r="U186" s="215"/>
      <c r="V186" s="215"/>
      <c r="W186" s="215"/>
      <c r="X186" s="215"/>
      <c r="Y186" s="215"/>
      <c r="Z186" s="215"/>
      <c r="AA186" s="221"/>
      <c r="AT186" s="222" t="s">
        <v>179</v>
      </c>
      <c r="AU186" s="222" t="s">
        <v>112</v>
      </c>
      <c r="AV186" s="213" t="s">
        <v>112</v>
      </c>
      <c r="AW186" s="213" t="s">
        <v>39</v>
      </c>
      <c r="AX186" s="213" t="s">
        <v>85</v>
      </c>
      <c r="AY186" s="222" t="s">
        <v>171</v>
      </c>
    </row>
    <row r="187" customFormat="false" ht="16.5" hidden="false" customHeight="true" outlineLevel="0" collapsed="false">
      <c r="A187" s="213"/>
      <c r="B187" s="214"/>
      <c r="C187" s="215"/>
      <c r="D187" s="215"/>
      <c r="E187" s="216"/>
      <c r="F187" s="223" t="s">
        <v>256</v>
      </c>
      <c r="G187" s="223"/>
      <c r="H187" s="223"/>
      <c r="I187" s="223"/>
      <c r="J187" s="215"/>
      <c r="K187" s="218" t="n">
        <v>0.402</v>
      </c>
      <c r="L187" s="215"/>
      <c r="M187" s="215"/>
      <c r="N187" s="215"/>
      <c r="O187" s="215"/>
      <c r="P187" s="215"/>
      <c r="Q187" s="215"/>
      <c r="R187" s="219"/>
      <c r="T187" s="220"/>
      <c r="U187" s="215"/>
      <c r="V187" s="215"/>
      <c r="W187" s="215"/>
      <c r="X187" s="215"/>
      <c r="Y187" s="215"/>
      <c r="Z187" s="215"/>
      <c r="AA187" s="221"/>
      <c r="AT187" s="222" t="s">
        <v>179</v>
      </c>
      <c r="AU187" s="222" t="s">
        <v>112</v>
      </c>
      <c r="AV187" s="213" t="s">
        <v>112</v>
      </c>
      <c r="AW187" s="213" t="s">
        <v>39</v>
      </c>
      <c r="AX187" s="213" t="s">
        <v>85</v>
      </c>
      <c r="AY187" s="222" t="s">
        <v>171</v>
      </c>
    </row>
    <row r="188" s="224" customFormat="true" ht="16.5" hidden="false" customHeight="true" outlineLevel="0" collapsed="false">
      <c r="B188" s="225"/>
      <c r="C188" s="226"/>
      <c r="D188" s="226"/>
      <c r="E188" s="227"/>
      <c r="F188" s="228" t="s">
        <v>186</v>
      </c>
      <c r="G188" s="228"/>
      <c r="H188" s="228"/>
      <c r="I188" s="228"/>
      <c r="J188" s="226"/>
      <c r="K188" s="227"/>
      <c r="L188" s="226"/>
      <c r="M188" s="226"/>
      <c r="N188" s="226"/>
      <c r="O188" s="226"/>
      <c r="P188" s="226"/>
      <c r="Q188" s="226"/>
      <c r="R188" s="229"/>
      <c r="T188" s="230"/>
      <c r="U188" s="226"/>
      <c r="V188" s="226"/>
      <c r="W188" s="226"/>
      <c r="X188" s="226"/>
      <c r="Y188" s="226"/>
      <c r="Z188" s="226"/>
      <c r="AA188" s="231"/>
      <c r="AT188" s="232" t="s">
        <v>179</v>
      </c>
      <c r="AU188" s="232" t="s">
        <v>112</v>
      </c>
      <c r="AV188" s="224" t="s">
        <v>93</v>
      </c>
      <c r="AW188" s="224" t="s">
        <v>39</v>
      </c>
      <c r="AX188" s="224" t="s">
        <v>85</v>
      </c>
      <c r="AY188" s="232" t="s">
        <v>171</v>
      </c>
    </row>
    <row r="189" s="213" customFormat="true" ht="16.5" hidden="false" customHeight="true" outlineLevel="0" collapsed="false">
      <c r="B189" s="214"/>
      <c r="C189" s="215"/>
      <c r="D189" s="215"/>
      <c r="E189" s="216"/>
      <c r="F189" s="223" t="s">
        <v>257</v>
      </c>
      <c r="G189" s="223"/>
      <c r="H189" s="223"/>
      <c r="I189" s="223"/>
      <c r="J189" s="215"/>
      <c r="K189" s="218" t="n">
        <v>2.035</v>
      </c>
      <c r="L189" s="215"/>
      <c r="M189" s="215"/>
      <c r="N189" s="215"/>
      <c r="O189" s="215"/>
      <c r="P189" s="215"/>
      <c r="Q189" s="215"/>
      <c r="R189" s="219"/>
      <c r="T189" s="220"/>
      <c r="U189" s="215"/>
      <c r="V189" s="215"/>
      <c r="W189" s="215"/>
      <c r="X189" s="215"/>
      <c r="Y189" s="215"/>
      <c r="Z189" s="215"/>
      <c r="AA189" s="221"/>
      <c r="AT189" s="222" t="s">
        <v>179</v>
      </c>
      <c r="AU189" s="222" t="s">
        <v>112</v>
      </c>
      <c r="AV189" s="213" t="s">
        <v>112</v>
      </c>
      <c r="AW189" s="213" t="s">
        <v>39</v>
      </c>
      <c r="AX189" s="213" t="s">
        <v>85</v>
      </c>
      <c r="AY189" s="222" t="s">
        <v>171</v>
      </c>
    </row>
    <row r="190" s="224" customFormat="true" ht="16.5" hidden="false" customHeight="true" outlineLevel="0" collapsed="false">
      <c r="B190" s="225"/>
      <c r="C190" s="226"/>
      <c r="D190" s="226"/>
      <c r="E190" s="227"/>
      <c r="F190" s="228" t="s">
        <v>182</v>
      </c>
      <c r="G190" s="228"/>
      <c r="H190" s="228"/>
      <c r="I190" s="228"/>
      <c r="J190" s="226"/>
      <c r="K190" s="227"/>
      <c r="L190" s="226"/>
      <c r="M190" s="226"/>
      <c r="N190" s="226"/>
      <c r="O190" s="226"/>
      <c r="P190" s="226"/>
      <c r="Q190" s="226"/>
      <c r="R190" s="229"/>
      <c r="T190" s="230"/>
      <c r="U190" s="226"/>
      <c r="V190" s="226"/>
      <c r="W190" s="226"/>
      <c r="X190" s="226"/>
      <c r="Y190" s="226"/>
      <c r="Z190" s="226"/>
      <c r="AA190" s="231"/>
      <c r="AT190" s="232" t="s">
        <v>179</v>
      </c>
      <c r="AU190" s="232" t="s">
        <v>112</v>
      </c>
      <c r="AV190" s="224" t="s">
        <v>93</v>
      </c>
      <c r="AW190" s="224" t="s">
        <v>39</v>
      </c>
      <c r="AX190" s="224" t="s">
        <v>85</v>
      </c>
      <c r="AY190" s="232" t="s">
        <v>171</v>
      </c>
    </row>
    <row r="191" s="233" customFormat="true" ht="16.5" hidden="false" customHeight="true" outlineLevel="0" collapsed="false">
      <c r="B191" s="234"/>
      <c r="C191" s="235"/>
      <c r="D191" s="235"/>
      <c r="E191" s="236"/>
      <c r="F191" s="237" t="s">
        <v>219</v>
      </c>
      <c r="G191" s="237"/>
      <c r="H191" s="237"/>
      <c r="I191" s="237"/>
      <c r="J191" s="235"/>
      <c r="K191" s="238" t="n">
        <v>4.175</v>
      </c>
      <c r="L191" s="235"/>
      <c r="M191" s="235"/>
      <c r="N191" s="235"/>
      <c r="O191" s="235"/>
      <c r="P191" s="235"/>
      <c r="Q191" s="235"/>
      <c r="R191" s="239"/>
      <c r="T191" s="240"/>
      <c r="U191" s="235"/>
      <c r="V191" s="235"/>
      <c r="W191" s="235"/>
      <c r="X191" s="235"/>
      <c r="Y191" s="235"/>
      <c r="Z191" s="235"/>
      <c r="AA191" s="241"/>
      <c r="AT191" s="242" t="s">
        <v>179</v>
      </c>
      <c r="AU191" s="242" t="s">
        <v>112</v>
      </c>
      <c r="AV191" s="233" t="s">
        <v>176</v>
      </c>
      <c r="AW191" s="233" t="s">
        <v>39</v>
      </c>
      <c r="AX191" s="233" t="s">
        <v>93</v>
      </c>
      <c r="AY191" s="242" t="s">
        <v>171</v>
      </c>
    </row>
    <row r="192" s="32" customFormat="true" ht="16.5" hidden="false" customHeight="true" outlineLevel="0" collapsed="false">
      <c r="B192" s="33"/>
      <c r="C192" s="203" t="s">
        <v>258</v>
      </c>
      <c r="D192" s="203" t="s">
        <v>172</v>
      </c>
      <c r="E192" s="204" t="s">
        <v>259</v>
      </c>
      <c r="F192" s="205" t="s">
        <v>260</v>
      </c>
      <c r="G192" s="205"/>
      <c r="H192" s="205"/>
      <c r="I192" s="205"/>
      <c r="J192" s="206" t="s">
        <v>261</v>
      </c>
      <c r="K192" s="207" t="n">
        <v>11.424</v>
      </c>
      <c r="L192" s="208" t="n">
        <v>0</v>
      </c>
      <c r="M192" s="208"/>
      <c r="N192" s="209" t="n">
        <f aca="false">ROUND(L192*K192,2)</f>
        <v>0</v>
      </c>
      <c r="O192" s="209"/>
      <c r="P192" s="209"/>
      <c r="Q192" s="209"/>
      <c r="R192" s="35"/>
      <c r="T192" s="210"/>
      <c r="U192" s="44" t="s">
        <v>50</v>
      </c>
      <c r="V192" s="34"/>
      <c r="W192" s="211" t="n">
        <f aca="false">V192*K192</f>
        <v>0</v>
      </c>
      <c r="X192" s="211" t="n">
        <v>0.00247</v>
      </c>
      <c r="Y192" s="211" t="n">
        <f aca="false">X192*K192</f>
        <v>0.02821728</v>
      </c>
      <c r="Z192" s="211" t="n">
        <v>0</v>
      </c>
      <c r="AA192" s="212" t="n">
        <f aca="false">Z192*K192</f>
        <v>0</v>
      </c>
      <c r="AR192" s="10" t="s">
        <v>176</v>
      </c>
      <c r="AT192" s="10" t="s">
        <v>172</v>
      </c>
      <c r="AU192" s="10" t="s">
        <v>112</v>
      </c>
      <c r="AY192" s="10" t="s">
        <v>171</v>
      </c>
      <c r="BE192" s="127" t="n">
        <f aca="false">IF(U192="základní",N192,0)</f>
        <v>0</v>
      </c>
      <c r="BF192" s="127" t="n">
        <f aca="false">IF(U192="snížená",N192,0)</f>
        <v>0</v>
      </c>
      <c r="BG192" s="127" t="n">
        <f aca="false">IF(U192="zákl. přenesená",N192,0)</f>
        <v>0</v>
      </c>
      <c r="BH192" s="127" t="n">
        <f aca="false">IF(U192="sníž. přenesená",N192,0)</f>
        <v>0</v>
      </c>
      <c r="BI192" s="127" t="n">
        <f aca="false">IF(U192="nulová",N192,0)</f>
        <v>0</v>
      </c>
      <c r="BJ192" s="10" t="s">
        <v>93</v>
      </c>
      <c r="BK192" s="127" t="n">
        <f aca="false">ROUND(L192*K192,2)</f>
        <v>0</v>
      </c>
      <c r="BL192" s="10" t="s">
        <v>176</v>
      </c>
      <c r="BM192" s="10" t="s">
        <v>262</v>
      </c>
    </row>
    <row r="193" s="213" customFormat="true" ht="16.5" hidden="false" customHeight="true" outlineLevel="0" collapsed="false">
      <c r="B193" s="214"/>
      <c r="C193" s="215"/>
      <c r="D193" s="215"/>
      <c r="E193" s="216"/>
      <c r="F193" s="217" t="s">
        <v>263</v>
      </c>
      <c r="G193" s="217"/>
      <c r="H193" s="217"/>
      <c r="I193" s="217"/>
      <c r="J193" s="215"/>
      <c r="K193" s="218" t="n">
        <v>6.582</v>
      </c>
      <c r="L193" s="215"/>
      <c r="M193" s="215"/>
      <c r="N193" s="215"/>
      <c r="O193" s="215"/>
      <c r="P193" s="215"/>
      <c r="Q193" s="215"/>
      <c r="R193" s="219"/>
      <c r="T193" s="220"/>
      <c r="U193" s="215"/>
      <c r="V193" s="215"/>
      <c r="W193" s="215"/>
      <c r="X193" s="215"/>
      <c r="Y193" s="215"/>
      <c r="Z193" s="215"/>
      <c r="AA193" s="221"/>
      <c r="AT193" s="222" t="s">
        <v>179</v>
      </c>
      <c r="AU193" s="222" t="s">
        <v>112</v>
      </c>
      <c r="AV193" s="213" t="s">
        <v>112</v>
      </c>
      <c r="AW193" s="213" t="s">
        <v>39</v>
      </c>
      <c r="AX193" s="213" t="s">
        <v>85</v>
      </c>
      <c r="AY193" s="222" t="s">
        <v>171</v>
      </c>
    </row>
    <row r="194" s="224" customFormat="true" ht="16.5" hidden="false" customHeight="true" outlineLevel="0" collapsed="false">
      <c r="B194" s="225"/>
      <c r="C194" s="226"/>
      <c r="D194" s="226"/>
      <c r="E194" s="227"/>
      <c r="F194" s="228" t="s">
        <v>186</v>
      </c>
      <c r="G194" s="228"/>
      <c r="H194" s="228"/>
      <c r="I194" s="228"/>
      <c r="J194" s="226"/>
      <c r="K194" s="227"/>
      <c r="L194" s="226"/>
      <c r="M194" s="226"/>
      <c r="N194" s="226"/>
      <c r="O194" s="226"/>
      <c r="P194" s="226"/>
      <c r="Q194" s="226"/>
      <c r="R194" s="229"/>
      <c r="T194" s="230"/>
      <c r="U194" s="226"/>
      <c r="V194" s="226"/>
      <c r="W194" s="226"/>
      <c r="X194" s="226"/>
      <c r="Y194" s="226"/>
      <c r="Z194" s="226"/>
      <c r="AA194" s="231"/>
      <c r="AT194" s="232" t="s">
        <v>179</v>
      </c>
      <c r="AU194" s="232" t="s">
        <v>112</v>
      </c>
      <c r="AV194" s="224" t="s">
        <v>93</v>
      </c>
      <c r="AW194" s="224" t="s">
        <v>39</v>
      </c>
      <c r="AX194" s="224" t="s">
        <v>85</v>
      </c>
      <c r="AY194" s="232" t="s">
        <v>171</v>
      </c>
    </row>
    <row r="195" s="213" customFormat="true" ht="25.5" hidden="false" customHeight="true" outlineLevel="0" collapsed="false">
      <c r="B195" s="214"/>
      <c r="C195" s="215"/>
      <c r="D195" s="215"/>
      <c r="E195" s="216"/>
      <c r="F195" s="223" t="s">
        <v>264</v>
      </c>
      <c r="G195" s="223"/>
      <c r="H195" s="223"/>
      <c r="I195" s="223"/>
      <c r="J195" s="215"/>
      <c r="K195" s="218" t="n">
        <v>4.842</v>
      </c>
      <c r="L195" s="215"/>
      <c r="M195" s="215"/>
      <c r="N195" s="215"/>
      <c r="O195" s="215"/>
      <c r="P195" s="215"/>
      <c r="Q195" s="215"/>
      <c r="R195" s="219"/>
      <c r="T195" s="220"/>
      <c r="U195" s="215"/>
      <c r="V195" s="215"/>
      <c r="W195" s="215"/>
      <c r="X195" s="215"/>
      <c r="Y195" s="215"/>
      <c r="Z195" s="215"/>
      <c r="AA195" s="221"/>
      <c r="AT195" s="222" t="s">
        <v>179</v>
      </c>
      <c r="AU195" s="222" t="s">
        <v>112</v>
      </c>
      <c r="AV195" s="213" t="s">
        <v>112</v>
      </c>
      <c r="AW195" s="213" t="s">
        <v>39</v>
      </c>
      <c r="AX195" s="213" t="s">
        <v>85</v>
      </c>
      <c r="AY195" s="222" t="s">
        <v>171</v>
      </c>
    </row>
    <row r="196" s="224" customFormat="true" ht="16.5" hidden="false" customHeight="true" outlineLevel="0" collapsed="false">
      <c r="B196" s="225"/>
      <c r="C196" s="226"/>
      <c r="D196" s="226"/>
      <c r="E196" s="227"/>
      <c r="F196" s="228" t="s">
        <v>182</v>
      </c>
      <c r="G196" s="228"/>
      <c r="H196" s="228"/>
      <c r="I196" s="228"/>
      <c r="J196" s="226"/>
      <c r="K196" s="227"/>
      <c r="L196" s="226"/>
      <c r="M196" s="226"/>
      <c r="N196" s="226"/>
      <c r="O196" s="226"/>
      <c r="P196" s="226"/>
      <c r="Q196" s="226"/>
      <c r="R196" s="229"/>
      <c r="T196" s="230"/>
      <c r="U196" s="226"/>
      <c r="V196" s="226"/>
      <c r="W196" s="226"/>
      <c r="X196" s="226"/>
      <c r="Y196" s="226"/>
      <c r="Z196" s="226"/>
      <c r="AA196" s="231"/>
      <c r="AT196" s="232" t="s">
        <v>179</v>
      </c>
      <c r="AU196" s="232" t="s">
        <v>112</v>
      </c>
      <c r="AV196" s="224" t="s">
        <v>93</v>
      </c>
      <c r="AW196" s="224" t="s">
        <v>39</v>
      </c>
      <c r="AX196" s="224" t="s">
        <v>85</v>
      </c>
      <c r="AY196" s="232" t="s">
        <v>171</v>
      </c>
    </row>
    <row r="197" s="233" customFormat="true" ht="16.5" hidden="false" customHeight="true" outlineLevel="0" collapsed="false">
      <c r="B197" s="234"/>
      <c r="C197" s="235"/>
      <c r="D197" s="235"/>
      <c r="E197" s="236"/>
      <c r="F197" s="237" t="s">
        <v>219</v>
      </c>
      <c r="G197" s="237"/>
      <c r="H197" s="237"/>
      <c r="I197" s="237"/>
      <c r="J197" s="235"/>
      <c r="K197" s="238" t="n">
        <v>11.424</v>
      </c>
      <c r="L197" s="235"/>
      <c r="M197" s="235"/>
      <c r="N197" s="235"/>
      <c r="O197" s="235"/>
      <c r="P197" s="235"/>
      <c r="Q197" s="235"/>
      <c r="R197" s="239"/>
      <c r="T197" s="240"/>
      <c r="U197" s="235"/>
      <c r="V197" s="235"/>
      <c r="W197" s="235"/>
      <c r="X197" s="235"/>
      <c r="Y197" s="235"/>
      <c r="Z197" s="235"/>
      <c r="AA197" s="241"/>
      <c r="AT197" s="242" t="s">
        <v>179</v>
      </c>
      <c r="AU197" s="242" t="s">
        <v>112</v>
      </c>
      <c r="AV197" s="233" t="s">
        <v>176</v>
      </c>
      <c r="AW197" s="233" t="s">
        <v>39</v>
      </c>
      <c r="AX197" s="233" t="s">
        <v>93</v>
      </c>
      <c r="AY197" s="242" t="s">
        <v>171</v>
      </c>
    </row>
    <row r="198" s="32" customFormat="true" ht="16.5" hidden="false" customHeight="true" outlineLevel="0" collapsed="false">
      <c r="B198" s="33"/>
      <c r="C198" s="203" t="s">
        <v>265</v>
      </c>
      <c r="D198" s="203" t="s">
        <v>172</v>
      </c>
      <c r="E198" s="204" t="s">
        <v>266</v>
      </c>
      <c r="F198" s="205" t="s">
        <v>267</v>
      </c>
      <c r="G198" s="205"/>
      <c r="H198" s="205"/>
      <c r="I198" s="205"/>
      <c r="J198" s="206" t="s">
        <v>261</v>
      </c>
      <c r="K198" s="207" t="n">
        <v>11.424</v>
      </c>
      <c r="L198" s="208" t="n">
        <v>0</v>
      </c>
      <c r="M198" s="208"/>
      <c r="N198" s="209" t="n">
        <f aca="false">ROUND(L198*K198,2)</f>
        <v>0</v>
      </c>
      <c r="O198" s="209"/>
      <c r="P198" s="209"/>
      <c r="Q198" s="209"/>
      <c r="R198" s="35"/>
      <c r="T198" s="210"/>
      <c r="U198" s="44" t="s">
        <v>50</v>
      </c>
      <c r="V198" s="34"/>
      <c r="W198" s="211" t="n">
        <f aca="false">V198*K198</f>
        <v>0</v>
      </c>
      <c r="X198" s="211" t="n">
        <v>0</v>
      </c>
      <c r="Y198" s="211" t="n">
        <f aca="false">X198*K198</f>
        <v>0</v>
      </c>
      <c r="Z198" s="211" t="n">
        <v>0</v>
      </c>
      <c r="AA198" s="212" t="n">
        <f aca="false">Z198*K198</f>
        <v>0</v>
      </c>
      <c r="AR198" s="10" t="s">
        <v>176</v>
      </c>
      <c r="AT198" s="10" t="s">
        <v>172</v>
      </c>
      <c r="AU198" s="10" t="s">
        <v>112</v>
      </c>
      <c r="AY198" s="10" t="s">
        <v>171</v>
      </c>
      <c r="BE198" s="127" t="n">
        <f aca="false">IF(U198="základní",N198,0)</f>
        <v>0</v>
      </c>
      <c r="BF198" s="127" t="n">
        <f aca="false">IF(U198="snížená",N198,0)</f>
        <v>0</v>
      </c>
      <c r="BG198" s="127" t="n">
        <f aca="false">IF(U198="zákl. přenesená",N198,0)</f>
        <v>0</v>
      </c>
      <c r="BH198" s="127" t="n">
        <f aca="false">IF(U198="sníž. přenesená",N198,0)</f>
        <v>0</v>
      </c>
      <c r="BI198" s="127" t="n">
        <f aca="false">IF(U198="nulová",N198,0)</f>
        <v>0</v>
      </c>
      <c r="BJ198" s="10" t="s">
        <v>93</v>
      </c>
      <c r="BK198" s="127" t="n">
        <f aca="false">ROUND(L198*K198,2)</f>
        <v>0</v>
      </c>
      <c r="BL198" s="10" t="s">
        <v>176</v>
      </c>
      <c r="BM198" s="10" t="s">
        <v>268</v>
      </c>
    </row>
    <row r="199" s="32" customFormat="true" ht="25.5" hidden="false" customHeight="true" outlineLevel="0" collapsed="false">
      <c r="B199" s="33"/>
      <c r="C199" s="203" t="s">
        <v>269</v>
      </c>
      <c r="D199" s="203" t="s">
        <v>172</v>
      </c>
      <c r="E199" s="204" t="s">
        <v>270</v>
      </c>
      <c r="F199" s="205" t="s">
        <v>271</v>
      </c>
      <c r="G199" s="205"/>
      <c r="H199" s="205"/>
      <c r="I199" s="205"/>
      <c r="J199" s="206" t="s">
        <v>233</v>
      </c>
      <c r="K199" s="207" t="n">
        <v>0.178</v>
      </c>
      <c r="L199" s="208" t="n">
        <v>0</v>
      </c>
      <c r="M199" s="208"/>
      <c r="N199" s="209" t="n">
        <f aca="false">ROUND(L199*K199,2)</f>
        <v>0</v>
      </c>
      <c r="O199" s="209"/>
      <c r="P199" s="209"/>
      <c r="Q199" s="209"/>
      <c r="R199" s="35"/>
      <c r="T199" s="210"/>
      <c r="U199" s="44" t="s">
        <v>50</v>
      </c>
      <c r="V199" s="34"/>
      <c r="W199" s="211" t="n">
        <f aca="false">V199*K199</f>
        <v>0</v>
      </c>
      <c r="X199" s="211" t="n">
        <v>1.06277</v>
      </c>
      <c r="Y199" s="211" t="n">
        <f aca="false">X199*K199</f>
        <v>0.18917306</v>
      </c>
      <c r="Z199" s="211" t="n">
        <v>0</v>
      </c>
      <c r="AA199" s="212" t="n">
        <f aca="false">Z199*K199</f>
        <v>0</v>
      </c>
      <c r="AR199" s="10" t="s">
        <v>176</v>
      </c>
      <c r="AT199" s="10" t="s">
        <v>172</v>
      </c>
      <c r="AU199" s="10" t="s">
        <v>112</v>
      </c>
      <c r="AY199" s="10" t="s">
        <v>171</v>
      </c>
      <c r="BE199" s="127" t="n">
        <f aca="false">IF(U199="základní",N199,0)</f>
        <v>0</v>
      </c>
      <c r="BF199" s="127" t="n">
        <f aca="false">IF(U199="snížená",N199,0)</f>
        <v>0</v>
      </c>
      <c r="BG199" s="127" t="n">
        <f aca="false">IF(U199="zákl. přenesená",N199,0)</f>
        <v>0</v>
      </c>
      <c r="BH199" s="127" t="n">
        <f aca="false">IF(U199="sníž. přenesená",N199,0)</f>
        <v>0</v>
      </c>
      <c r="BI199" s="127" t="n">
        <f aca="false">IF(U199="nulová",N199,0)</f>
        <v>0</v>
      </c>
      <c r="BJ199" s="10" t="s">
        <v>93</v>
      </c>
      <c r="BK199" s="127" t="n">
        <f aca="false">ROUND(L199*K199,2)</f>
        <v>0</v>
      </c>
      <c r="BL199" s="10" t="s">
        <v>176</v>
      </c>
      <c r="BM199" s="10" t="s">
        <v>272</v>
      </c>
    </row>
    <row r="200" s="213" customFormat="true" ht="16.5" hidden="false" customHeight="true" outlineLevel="0" collapsed="false">
      <c r="B200" s="214"/>
      <c r="C200" s="215"/>
      <c r="D200" s="215"/>
      <c r="E200" s="216"/>
      <c r="F200" s="217" t="s">
        <v>273</v>
      </c>
      <c r="G200" s="217"/>
      <c r="H200" s="217"/>
      <c r="I200" s="217"/>
      <c r="J200" s="215"/>
      <c r="K200" s="218" t="n">
        <v>0.074</v>
      </c>
      <c r="L200" s="215"/>
      <c r="M200" s="215"/>
      <c r="N200" s="215"/>
      <c r="O200" s="215"/>
      <c r="P200" s="215"/>
      <c r="Q200" s="215"/>
      <c r="R200" s="219"/>
      <c r="T200" s="220"/>
      <c r="U200" s="215"/>
      <c r="V200" s="215"/>
      <c r="W200" s="215"/>
      <c r="X200" s="215"/>
      <c r="Y200" s="215"/>
      <c r="Z200" s="215"/>
      <c r="AA200" s="221"/>
      <c r="AT200" s="222" t="s">
        <v>179</v>
      </c>
      <c r="AU200" s="222" t="s">
        <v>112</v>
      </c>
      <c r="AV200" s="213" t="s">
        <v>112</v>
      </c>
      <c r="AW200" s="213" t="s">
        <v>39</v>
      </c>
      <c r="AX200" s="213" t="s">
        <v>85</v>
      </c>
      <c r="AY200" s="222" t="s">
        <v>171</v>
      </c>
    </row>
    <row r="201" customFormat="false" ht="16.5" hidden="false" customHeight="true" outlineLevel="0" collapsed="false">
      <c r="A201" s="213"/>
      <c r="B201" s="214"/>
      <c r="C201" s="215"/>
      <c r="D201" s="215"/>
      <c r="E201" s="216"/>
      <c r="F201" s="223" t="s">
        <v>274</v>
      </c>
      <c r="G201" s="223"/>
      <c r="H201" s="223"/>
      <c r="I201" s="223"/>
      <c r="J201" s="215"/>
      <c r="K201" s="218" t="n">
        <v>0.017</v>
      </c>
      <c r="L201" s="215"/>
      <c r="M201" s="215"/>
      <c r="N201" s="215"/>
      <c r="O201" s="215"/>
      <c r="P201" s="215"/>
      <c r="Q201" s="215"/>
      <c r="R201" s="219"/>
      <c r="T201" s="220"/>
      <c r="U201" s="215"/>
      <c r="V201" s="215"/>
      <c r="W201" s="215"/>
      <c r="X201" s="215"/>
      <c r="Y201" s="215"/>
      <c r="Z201" s="215"/>
      <c r="AA201" s="221"/>
      <c r="AT201" s="222" t="s">
        <v>179</v>
      </c>
      <c r="AU201" s="222" t="s">
        <v>112</v>
      </c>
      <c r="AV201" s="213" t="s">
        <v>112</v>
      </c>
      <c r="AW201" s="213" t="s">
        <v>39</v>
      </c>
      <c r="AX201" s="213" t="s">
        <v>85</v>
      </c>
      <c r="AY201" s="222" t="s">
        <v>171</v>
      </c>
    </row>
    <row r="202" s="224" customFormat="true" ht="16.5" hidden="false" customHeight="true" outlineLevel="0" collapsed="false">
      <c r="B202" s="225"/>
      <c r="C202" s="226"/>
      <c r="D202" s="226"/>
      <c r="E202" s="227"/>
      <c r="F202" s="228" t="s">
        <v>186</v>
      </c>
      <c r="G202" s="228"/>
      <c r="H202" s="228"/>
      <c r="I202" s="228"/>
      <c r="J202" s="226"/>
      <c r="K202" s="227"/>
      <c r="L202" s="226"/>
      <c r="M202" s="226"/>
      <c r="N202" s="226"/>
      <c r="O202" s="226"/>
      <c r="P202" s="226"/>
      <c r="Q202" s="226"/>
      <c r="R202" s="229"/>
      <c r="T202" s="230"/>
      <c r="U202" s="226"/>
      <c r="V202" s="226"/>
      <c r="W202" s="226"/>
      <c r="X202" s="226"/>
      <c r="Y202" s="226"/>
      <c r="Z202" s="226"/>
      <c r="AA202" s="231"/>
      <c r="AT202" s="232" t="s">
        <v>179</v>
      </c>
      <c r="AU202" s="232" t="s">
        <v>112</v>
      </c>
      <c r="AV202" s="224" t="s">
        <v>93</v>
      </c>
      <c r="AW202" s="224" t="s">
        <v>39</v>
      </c>
      <c r="AX202" s="224" t="s">
        <v>85</v>
      </c>
      <c r="AY202" s="232" t="s">
        <v>171</v>
      </c>
    </row>
    <row r="203" s="213" customFormat="true" ht="16.5" hidden="false" customHeight="true" outlineLevel="0" collapsed="false">
      <c r="B203" s="214"/>
      <c r="C203" s="215"/>
      <c r="D203" s="215"/>
      <c r="E203" s="216"/>
      <c r="F203" s="223" t="s">
        <v>275</v>
      </c>
      <c r="G203" s="223"/>
      <c r="H203" s="223"/>
      <c r="I203" s="223"/>
      <c r="J203" s="215"/>
      <c r="K203" s="218" t="n">
        <v>0.087</v>
      </c>
      <c r="L203" s="215"/>
      <c r="M203" s="215"/>
      <c r="N203" s="215"/>
      <c r="O203" s="215"/>
      <c r="P203" s="215"/>
      <c r="Q203" s="215"/>
      <c r="R203" s="219"/>
      <c r="T203" s="220"/>
      <c r="U203" s="215"/>
      <c r="V203" s="215"/>
      <c r="W203" s="215"/>
      <c r="X203" s="215"/>
      <c r="Y203" s="215"/>
      <c r="Z203" s="215"/>
      <c r="AA203" s="221"/>
      <c r="AT203" s="222" t="s">
        <v>179</v>
      </c>
      <c r="AU203" s="222" t="s">
        <v>112</v>
      </c>
      <c r="AV203" s="213" t="s">
        <v>112</v>
      </c>
      <c r="AW203" s="213" t="s">
        <v>39</v>
      </c>
      <c r="AX203" s="213" t="s">
        <v>85</v>
      </c>
      <c r="AY203" s="222" t="s">
        <v>171</v>
      </c>
    </row>
    <row r="204" s="224" customFormat="true" ht="16.5" hidden="false" customHeight="true" outlineLevel="0" collapsed="false">
      <c r="B204" s="225"/>
      <c r="C204" s="226"/>
      <c r="D204" s="226"/>
      <c r="E204" s="227"/>
      <c r="F204" s="228" t="s">
        <v>182</v>
      </c>
      <c r="G204" s="228"/>
      <c r="H204" s="228"/>
      <c r="I204" s="228"/>
      <c r="J204" s="226"/>
      <c r="K204" s="227"/>
      <c r="L204" s="226"/>
      <c r="M204" s="226"/>
      <c r="N204" s="226"/>
      <c r="O204" s="226"/>
      <c r="P204" s="226"/>
      <c r="Q204" s="226"/>
      <c r="R204" s="229"/>
      <c r="T204" s="230"/>
      <c r="U204" s="226"/>
      <c r="V204" s="226"/>
      <c r="W204" s="226"/>
      <c r="X204" s="226"/>
      <c r="Y204" s="226"/>
      <c r="Z204" s="226"/>
      <c r="AA204" s="231"/>
      <c r="AT204" s="232" t="s">
        <v>179</v>
      </c>
      <c r="AU204" s="232" t="s">
        <v>112</v>
      </c>
      <c r="AV204" s="224" t="s">
        <v>93</v>
      </c>
      <c r="AW204" s="224" t="s">
        <v>39</v>
      </c>
      <c r="AX204" s="224" t="s">
        <v>85</v>
      </c>
      <c r="AY204" s="232" t="s">
        <v>171</v>
      </c>
    </row>
    <row r="205" s="233" customFormat="true" ht="16.5" hidden="false" customHeight="true" outlineLevel="0" collapsed="false">
      <c r="B205" s="234"/>
      <c r="C205" s="235"/>
      <c r="D205" s="235"/>
      <c r="E205" s="236"/>
      <c r="F205" s="237" t="s">
        <v>219</v>
      </c>
      <c r="G205" s="237"/>
      <c r="H205" s="237"/>
      <c r="I205" s="237"/>
      <c r="J205" s="235"/>
      <c r="K205" s="238" t="n">
        <v>0.178</v>
      </c>
      <c r="L205" s="235"/>
      <c r="M205" s="235"/>
      <c r="N205" s="235"/>
      <c r="O205" s="235"/>
      <c r="P205" s="235"/>
      <c r="Q205" s="235"/>
      <c r="R205" s="239"/>
      <c r="T205" s="240"/>
      <c r="U205" s="235"/>
      <c r="V205" s="235"/>
      <c r="W205" s="235"/>
      <c r="X205" s="235"/>
      <c r="Y205" s="235"/>
      <c r="Z205" s="235"/>
      <c r="AA205" s="241"/>
      <c r="AT205" s="242" t="s">
        <v>179</v>
      </c>
      <c r="AU205" s="242" t="s">
        <v>112</v>
      </c>
      <c r="AV205" s="233" t="s">
        <v>176</v>
      </c>
      <c r="AW205" s="233" t="s">
        <v>39</v>
      </c>
      <c r="AX205" s="233" t="s">
        <v>93</v>
      </c>
      <c r="AY205" s="242" t="s">
        <v>171</v>
      </c>
    </row>
    <row r="206" s="32" customFormat="true" ht="16.5" hidden="false" customHeight="true" outlineLevel="0" collapsed="false">
      <c r="B206" s="33"/>
      <c r="C206" s="203" t="s">
        <v>276</v>
      </c>
      <c r="D206" s="203" t="s">
        <v>172</v>
      </c>
      <c r="E206" s="204" t="s">
        <v>277</v>
      </c>
      <c r="F206" s="205" t="s">
        <v>278</v>
      </c>
      <c r="G206" s="205"/>
      <c r="H206" s="205"/>
      <c r="I206" s="205"/>
      <c r="J206" s="206" t="s">
        <v>175</v>
      </c>
      <c r="K206" s="207" t="n">
        <v>11.941</v>
      </c>
      <c r="L206" s="208" t="n">
        <v>0</v>
      </c>
      <c r="M206" s="208"/>
      <c r="N206" s="209" t="n">
        <f aca="false">ROUND(L206*K206,2)</f>
        <v>0</v>
      </c>
      <c r="O206" s="209"/>
      <c r="P206" s="209"/>
      <c r="Q206" s="209"/>
      <c r="R206" s="35"/>
      <c r="T206" s="210"/>
      <c r="U206" s="44" t="s">
        <v>50</v>
      </c>
      <c r="V206" s="34"/>
      <c r="W206" s="211" t="n">
        <f aca="false">V206*K206</f>
        <v>0</v>
      </c>
      <c r="X206" s="211" t="n">
        <v>2.45329</v>
      </c>
      <c r="Y206" s="211" t="n">
        <f aca="false">X206*K206</f>
        <v>29.29473589</v>
      </c>
      <c r="Z206" s="211" t="n">
        <v>0</v>
      </c>
      <c r="AA206" s="212" t="n">
        <f aca="false">Z206*K206</f>
        <v>0</v>
      </c>
      <c r="AR206" s="10" t="s">
        <v>176</v>
      </c>
      <c r="AT206" s="10" t="s">
        <v>172</v>
      </c>
      <c r="AU206" s="10" t="s">
        <v>112</v>
      </c>
      <c r="AY206" s="10" t="s">
        <v>171</v>
      </c>
      <c r="BE206" s="127" t="n">
        <f aca="false">IF(U206="základní",N206,0)</f>
        <v>0</v>
      </c>
      <c r="BF206" s="127" t="n">
        <f aca="false">IF(U206="snížená",N206,0)</f>
        <v>0</v>
      </c>
      <c r="BG206" s="127" t="n">
        <f aca="false">IF(U206="zákl. přenesená",N206,0)</f>
        <v>0</v>
      </c>
      <c r="BH206" s="127" t="n">
        <f aca="false">IF(U206="sníž. přenesená",N206,0)</f>
        <v>0</v>
      </c>
      <c r="BI206" s="127" t="n">
        <f aca="false">IF(U206="nulová",N206,0)</f>
        <v>0</v>
      </c>
      <c r="BJ206" s="10" t="s">
        <v>93</v>
      </c>
      <c r="BK206" s="127" t="n">
        <f aca="false">ROUND(L206*K206,2)</f>
        <v>0</v>
      </c>
      <c r="BL206" s="10" t="s">
        <v>176</v>
      </c>
      <c r="BM206" s="10" t="s">
        <v>279</v>
      </c>
    </row>
    <row r="207" s="213" customFormat="true" ht="16.5" hidden="false" customHeight="true" outlineLevel="0" collapsed="false">
      <c r="B207" s="214"/>
      <c r="C207" s="215"/>
      <c r="D207" s="215"/>
      <c r="E207" s="216"/>
      <c r="F207" s="217" t="s">
        <v>178</v>
      </c>
      <c r="G207" s="217"/>
      <c r="H207" s="217"/>
      <c r="I207" s="217"/>
      <c r="J207" s="215"/>
      <c r="K207" s="218" t="n">
        <v>2.505</v>
      </c>
      <c r="L207" s="215"/>
      <c r="M207" s="215"/>
      <c r="N207" s="215"/>
      <c r="O207" s="215"/>
      <c r="P207" s="215"/>
      <c r="Q207" s="215"/>
      <c r="R207" s="219"/>
      <c r="T207" s="220"/>
      <c r="U207" s="215"/>
      <c r="V207" s="215"/>
      <c r="W207" s="215"/>
      <c r="X207" s="215"/>
      <c r="Y207" s="215"/>
      <c r="Z207" s="215"/>
      <c r="AA207" s="221"/>
      <c r="AT207" s="222" t="s">
        <v>179</v>
      </c>
      <c r="AU207" s="222" t="s">
        <v>112</v>
      </c>
      <c r="AV207" s="213" t="s">
        <v>112</v>
      </c>
      <c r="AW207" s="213" t="s">
        <v>39</v>
      </c>
      <c r="AX207" s="213" t="s">
        <v>85</v>
      </c>
      <c r="AY207" s="222" t="s">
        <v>171</v>
      </c>
    </row>
    <row r="208" customFormat="false" ht="16.5" hidden="false" customHeight="true" outlineLevel="0" collapsed="false">
      <c r="A208" s="213"/>
      <c r="B208" s="214"/>
      <c r="C208" s="215"/>
      <c r="D208" s="215"/>
      <c r="E208" s="216"/>
      <c r="F208" s="223" t="s">
        <v>180</v>
      </c>
      <c r="G208" s="223"/>
      <c r="H208" s="223"/>
      <c r="I208" s="223"/>
      <c r="J208" s="215"/>
      <c r="K208" s="218" t="n">
        <v>0.986</v>
      </c>
      <c r="L208" s="215"/>
      <c r="M208" s="215"/>
      <c r="N208" s="215"/>
      <c r="O208" s="215"/>
      <c r="P208" s="215"/>
      <c r="Q208" s="215"/>
      <c r="R208" s="219"/>
      <c r="T208" s="220"/>
      <c r="U208" s="215"/>
      <c r="V208" s="215"/>
      <c r="W208" s="215"/>
      <c r="X208" s="215"/>
      <c r="Y208" s="215"/>
      <c r="Z208" s="215"/>
      <c r="AA208" s="221"/>
      <c r="AT208" s="222" t="s">
        <v>179</v>
      </c>
      <c r="AU208" s="222" t="s">
        <v>112</v>
      </c>
      <c r="AV208" s="213" t="s">
        <v>112</v>
      </c>
      <c r="AW208" s="213" t="s">
        <v>39</v>
      </c>
      <c r="AX208" s="213" t="s">
        <v>85</v>
      </c>
      <c r="AY208" s="222" t="s">
        <v>171</v>
      </c>
    </row>
    <row r="209" customFormat="false" ht="16.5" hidden="false" customHeight="true" outlineLevel="0" collapsed="false">
      <c r="A209" s="213"/>
      <c r="B209" s="214"/>
      <c r="C209" s="215"/>
      <c r="D209" s="215"/>
      <c r="E209" s="216"/>
      <c r="F209" s="223" t="s">
        <v>181</v>
      </c>
      <c r="G209" s="223"/>
      <c r="H209" s="223"/>
      <c r="I209" s="223"/>
      <c r="J209" s="215"/>
      <c r="K209" s="218" t="n">
        <v>0.781</v>
      </c>
      <c r="L209" s="215"/>
      <c r="M209" s="215"/>
      <c r="N209" s="215"/>
      <c r="O209" s="215"/>
      <c r="P209" s="215"/>
      <c r="Q209" s="215"/>
      <c r="R209" s="219"/>
      <c r="T209" s="220"/>
      <c r="U209" s="215"/>
      <c r="V209" s="215"/>
      <c r="W209" s="215"/>
      <c r="X209" s="215"/>
      <c r="Y209" s="215"/>
      <c r="Z209" s="215"/>
      <c r="AA209" s="221"/>
      <c r="AT209" s="222" t="s">
        <v>179</v>
      </c>
      <c r="AU209" s="222" t="s">
        <v>112</v>
      </c>
      <c r="AV209" s="213" t="s">
        <v>112</v>
      </c>
      <c r="AW209" s="213" t="s">
        <v>39</v>
      </c>
      <c r="AX209" s="213" t="s">
        <v>85</v>
      </c>
      <c r="AY209" s="222" t="s">
        <v>171</v>
      </c>
    </row>
    <row r="210" s="224" customFormat="true" ht="16.5" hidden="false" customHeight="true" outlineLevel="0" collapsed="false">
      <c r="B210" s="225"/>
      <c r="C210" s="226"/>
      <c r="D210" s="226"/>
      <c r="E210" s="227"/>
      <c r="F210" s="228" t="s">
        <v>182</v>
      </c>
      <c r="G210" s="228"/>
      <c r="H210" s="228"/>
      <c r="I210" s="228"/>
      <c r="J210" s="226"/>
      <c r="K210" s="227"/>
      <c r="L210" s="226"/>
      <c r="M210" s="226"/>
      <c r="N210" s="226"/>
      <c r="O210" s="226"/>
      <c r="P210" s="226"/>
      <c r="Q210" s="226"/>
      <c r="R210" s="229"/>
      <c r="T210" s="230"/>
      <c r="U210" s="226"/>
      <c r="V210" s="226"/>
      <c r="W210" s="226"/>
      <c r="X210" s="226"/>
      <c r="Y210" s="226"/>
      <c r="Z210" s="226"/>
      <c r="AA210" s="231"/>
      <c r="AT210" s="232" t="s">
        <v>179</v>
      </c>
      <c r="AU210" s="232" t="s">
        <v>112</v>
      </c>
      <c r="AV210" s="224" t="s">
        <v>93</v>
      </c>
      <c r="AW210" s="224" t="s">
        <v>39</v>
      </c>
      <c r="AX210" s="224" t="s">
        <v>85</v>
      </c>
      <c r="AY210" s="232" t="s">
        <v>171</v>
      </c>
    </row>
    <row r="211" s="213" customFormat="true" ht="16.5" hidden="false" customHeight="true" outlineLevel="0" collapsed="false">
      <c r="B211" s="214"/>
      <c r="C211" s="215"/>
      <c r="D211" s="215"/>
      <c r="E211" s="216"/>
      <c r="F211" s="223" t="s">
        <v>183</v>
      </c>
      <c r="G211" s="223"/>
      <c r="H211" s="223"/>
      <c r="I211" s="223"/>
      <c r="J211" s="215"/>
      <c r="K211" s="218" t="n">
        <v>3.766</v>
      </c>
      <c r="L211" s="215"/>
      <c r="M211" s="215"/>
      <c r="N211" s="215"/>
      <c r="O211" s="215"/>
      <c r="P211" s="215"/>
      <c r="Q211" s="215"/>
      <c r="R211" s="219"/>
      <c r="T211" s="220"/>
      <c r="U211" s="215"/>
      <c r="V211" s="215"/>
      <c r="W211" s="215"/>
      <c r="X211" s="215"/>
      <c r="Y211" s="215"/>
      <c r="Z211" s="215"/>
      <c r="AA211" s="221"/>
      <c r="AT211" s="222" t="s">
        <v>179</v>
      </c>
      <c r="AU211" s="222" t="s">
        <v>112</v>
      </c>
      <c r="AV211" s="213" t="s">
        <v>112</v>
      </c>
      <c r="AW211" s="213" t="s">
        <v>39</v>
      </c>
      <c r="AX211" s="213" t="s">
        <v>85</v>
      </c>
      <c r="AY211" s="222" t="s">
        <v>171</v>
      </c>
    </row>
    <row r="212" s="213" customFormat="true" ht="16.5" hidden="false" customHeight="true" outlineLevel="0" collapsed="false">
      <c r="B212" s="214"/>
      <c r="C212" s="215"/>
      <c r="D212" s="215"/>
      <c r="E212" s="216"/>
      <c r="F212" s="223" t="s">
        <v>184</v>
      </c>
      <c r="G212" s="223"/>
      <c r="H212" s="223"/>
      <c r="I212" s="223"/>
      <c r="J212" s="215"/>
      <c r="K212" s="218" t="n">
        <v>3.385</v>
      </c>
      <c r="L212" s="215"/>
      <c r="M212" s="215"/>
      <c r="N212" s="215"/>
      <c r="O212" s="215"/>
      <c r="P212" s="215"/>
      <c r="Q212" s="215"/>
      <c r="R212" s="219"/>
      <c r="T212" s="220"/>
      <c r="U212" s="215"/>
      <c r="V212" s="215"/>
      <c r="W212" s="215"/>
      <c r="X212" s="215"/>
      <c r="Y212" s="215"/>
      <c r="Z212" s="215"/>
      <c r="AA212" s="221"/>
      <c r="AT212" s="222" t="s">
        <v>179</v>
      </c>
      <c r="AU212" s="222" t="s">
        <v>112</v>
      </c>
      <c r="AV212" s="213" t="s">
        <v>112</v>
      </c>
      <c r="AW212" s="213" t="s">
        <v>39</v>
      </c>
      <c r="AX212" s="213" t="s">
        <v>85</v>
      </c>
      <c r="AY212" s="222" t="s">
        <v>171</v>
      </c>
    </row>
    <row r="213" s="213" customFormat="true" ht="16.5" hidden="false" customHeight="true" outlineLevel="0" collapsed="false">
      <c r="B213" s="214"/>
      <c r="C213" s="215"/>
      <c r="D213" s="215"/>
      <c r="E213" s="216"/>
      <c r="F213" s="223" t="s">
        <v>185</v>
      </c>
      <c r="G213" s="223"/>
      <c r="H213" s="223"/>
      <c r="I213" s="223"/>
      <c r="J213" s="215"/>
      <c r="K213" s="218" t="n">
        <v>0.518</v>
      </c>
      <c r="L213" s="215"/>
      <c r="M213" s="215"/>
      <c r="N213" s="215"/>
      <c r="O213" s="215"/>
      <c r="P213" s="215"/>
      <c r="Q213" s="215"/>
      <c r="R213" s="219"/>
      <c r="T213" s="220"/>
      <c r="U213" s="215"/>
      <c r="V213" s="215"/>
      <c r="W213" s="215"/>
      <c r="X213" s="215"/>
      <c r="Y213" s="215"/>
      <c r="Z213" s="215"/>
      <c r="AA213" s="221"/>
      <c r="AT213" s="222" t="s">
        <v>179</v>
      </c>
      <c r="AU213" s="222" t="s">
        <v>112</v>
      </c>
      <c r="AV213" s="213" t="s">
        <v>112</v>
      </c>
      <c r="AW213" s="213" t="s">
        <v>39</v>
      </c>
      <c r="AX213" s="213" t="s">
        <v>85</v>
      </c>
      <c r="AY213" s="222" t="s">
        <v>171</v>
      </c>
    </row>
    <row r="214" s="224" customFormat="true" ht="16.5" hidden="false" customHeight="true" outlineLevel="0" collapsed="false">
      <c r="B214" s="225"/>
      <c r="C214" s="226"/>
      <c r="D214" s="226"/>
      <c r="E214" s="227"/>
      <c r="F214" s="228" t="s">
        <v>186</v>
      </c>
      <c r="G214" s="228"/>
      <c r="H214" s="228"/>
      <c r="I214" s="228"/>
      <c r="J214" s="226"/>
      <c r="K214" s="227"/>
      <c r="L214" s="226"/>
      <c r="M214" s="226"/>
      <c r="N214" s="226"/>
      <c r="O214" s="226"/>
      <c r="P214" s="226"/>
      <c r="Q214" s="226"/>
      <c r="R214" s="229"/>
      <c r="T214" s="230"/>
      <c r="U214" s="226"/>
      <c r="V214" s="226"/>
      <c r="W214" s="226"/>
      <c r="X214" s="226"/>
      <c r="Y214" s="226"/>
      <c r="Z214" s="226"/>
      <c r="AA214" s="231"/>
      <c r="AT214" s="232" t="s">
        <v>179</v>
      </c>
      <c r="AU214" s="232" t="s">
        <v>112</v>
      </c>
      <c r="AV214" s="224" t="s">
        <v>93</v>
      </c>
      <c r="AW214" s="224" t="s">
        <v>39</v>
      </c>
      <c r="AX214" s="224" t="s">
        <v>85</v>
      </c>
      <c r="AY214" s="232" t="s">
        <v>171</v>
      </c>
    </row>
    <row r="215" s="233" customFormat="true" ht="16.5" hidden="false" customHeight="true" outlineLevel="0" collapsed="false">
      <c r="B215" s="234"/>
      <c r="C215" s="235"/>
      <c r="D215" s="235"/>
      <c r="E215" s="236"/>
      <c r="F215" s="237" t="s">
        <v>219</v>
      </c>
      <c r="G215" s="237"/>
      <c r="H215" s="237"/>
      <c r="I215" s="237"/>
      <c r="J215" s="235"/>
      <c r="K215" s="238" t="n">
        <v>11.941</v>
      </c>
      <c r="L215" s="235"/>
      <c r="M215" s="235"/>
      <c r="N215" s="235"/>
      <c r="O215" s="235"/>
      <c r="P215" s="235"/>
      <c r="Q215" s="235"/>
      <c r="R215" s="239"/>
      <c r="T215" s="240"/>
      <c r="U215" s="235"/>
      <c r="V215" s="235"/>
      <c r="W215" s="235"/>
      <c r="X215" s="235"/>
      <c r="Y215" s="235"/>
      <c r="Z215" s="235"/>
      <c r="AA215" s="241"/>
      <c r="AT215" s="242" t="s">
        <v>179</v>
      </c>
      <c r="AU215" s="242" t="s">
        <v>112</v>
      </c>
      <c r="AV215" s="233" t="s">
        <v>176</v>
      </c>
      <c r="AW215" s="233" t="s">
        <v>39</v>
      </c>
      <c r="AX215" s="233" t="s">
        <v>93</v>
      </c>
      <c r="AY215" s="242" t="s">
        <v>171</v>
      </c>
    </row>
    <row r="216" s="32" customFormat="true" ht="16.5" hidden="false" customHeight="true" outlineLevel="0" collapsed="false">
      <c r="B216" s="33"/>
      <c r="C216" s="203" t="s">
        <v>10</v>
      </c>
      <c r="D216" s="203" t="s">
        <v>172</v>
      </c>
      <c r="E216" s="204" t="s">
        <v>280</v>
      </c>
      <c r="F216" s="205" t="s">
        <v>281</v>
      </c>
      <c r="G216" s="205"/>
      <c r="H216" s="205"/>
      <c r="I216" s="205"/>
      <c r="J216" s="206" t="s">
        <v>175</v>
      </c>
      <c r="K216" s="207" t="n">
        <v>2.121</v>
      </c>
      <c r="L216" s="208" t="n">
        <v>0</v>
      </c>
      <c r="M216" s="208"/>
      <c r="N216" s="209" t="n">
        <f aca="false">ROUND(L216*K216,2)</f>
        <v>0</v>
      </c>
      <c r="O216" s="209"/>
      <c r="P216" s="209"/>
      <c r="Q216" s="209"/>
      <c r="R216" s="35"/>
      <c r="T216" s="210"/>
      <c r="U216" s="44" t="s">
        <v>50</v>
      </c>
      <c r="V216" s="34"/>
      <c r="W216" s="211" t="n">
        <f aca="false">V216*K216</f>
        <v>0</v>
      </c>
      <c r="X216" s="211" t="n">
        <v>2.45329</v>
      </c>
      <c r="Y216" s="211" t="n">
        <f aca="false">X216*K216</f>
        <v>5.20342809</v>
      </c>
      <c r="Z216" s="211" t="n">
        <v>0</v>
      </c>
      <c r="AA216" s="212" t="n">
        <f aca="false">Z216*K216</f>
        <v>0</v>
      </c>
      <c r="AR216" s="10" t="s">
        <v>176</v>
      </c>
      <c r="AT216" s="10" t="s">
        <v>172</v>
      </c>
      <c r="AU216" s="10" t="s">
        <v>112</v>
      </c>
      <c r="AY216" s="10" t="s">
        <v>171</v>
      </c>
      <c r="BE216" s="127" t="n">
        <f aca="false">IF(U216="základní",N216,0)</f>
        <v>0</v>
      </c>
      <c r="BF216" s="127" t="n">
        <f aca="false">IF(U216="snížená",N216,0)</f>
        <v>0</v>
      </c>
      <c r="BG216" s="127" t="n">
        <f aca="false">IF(U216="zákl. přenesená",N216,0)</f>
        <v>0</v>
      </c>
      <c r="BH216" s="127" t="n">
        <f aca="false">IF(U216="sníž. přenesená",N216,0)</f>
        <v>0</v>
      </c>
      <c r="BI216" s="127" t="n">
        <f aca="false">IF(U216="nulová",N216,0)</f>
        <v>0</v>
      </c>
      <c r="BJ216" s="10" t="s">
        <v>93</v>
      </c>
      <c r="BK216" s="127" t="n">
        <f aca="false">ROUND(L216*K216,2)</f>
        <v>0</v>
      </c>
      <c r="BL216" s="10" t="s">
        <v>176</v>
      </c>
      <c r="BM216" s="10" t="s">
        <v>282</v>
      </c>
    </row>
    <row r="217" s="213" customFormat="true" ht="16.5" hidden="false" customHeight="true" outlineLevel="0" collapsed="false">
      <c r="B217" s="214"/>
      <c r="C217" s="215"/>
      <c r="D217" s="215"/>
      <c r="E217" s="216"/>
      <c r="F217" s="217" t="s">
        <v>202</v>
      </c>
      <c r="G217" s="217"/>
      <c r="H217" s="217"/>
      <c r="I217" s="217"/>
      <c r="J217" s="215"/>
      <c r="K217" s="218" t="n">
        <v>2.121</v>
      </c>
      <c r="L217" s="215"/>
      <c r="M217" s="215"/>
      <c r="N217" s="215"/>
      <c r="O217" s="215"/>
      <c r="P217" s="215"/>
      <c r="Q217" s="215"/>
      <c r="R217" s="219"/>
      <c r="T217" s="220"/>
      <c r="U217" s="215"/>
      <c r="V217" s="215"/>
      <c r="W217" s="215"/>
      <c r="X217" s="215"/>
      <c r="Y217" s="215"/>
      <c r="Z217" s="215"/>
      <c r="AA217" s="221"/>
      <c r="AT217" s="222" t="s">
        <v>179</v>
      </c>
      <c r="AU217" s="222" t="s">
        <v>112</v>
      </c>
      <c r="AV217" s="213" t="s">
        <v>112</v>
      </c>
      <c r="AW217" s="213" t="s">
        <v>39</v>
      </c>
      <c r="AX217" s="213" t="s">
        <v>85</v>
      </c>
      <c r="AY217" s="222" t="s">
        <v>171</v>
      </c>
    </row>
    <row r="218" s="224" customFormat="true" ht="16.5" hidden="false" customHeight="true" outlineLevel="0" collapsed="false">
      <c r="B218" s="225"/>
      <c r="C218" s="226"/>
      <c r="D218" s="226"/>
      <c r="E218" s="227"/>
      <c r="F218" s="228" t="s">
        <v>182</v>
      </c>
      <c r="G218" s="228"/>
      <c r="H218" s="228"/>
      <c r="I218" s="228"/>
      <c r="J218" s="226"/>
      <c r="K218" s="227"/>
      <c r="L218" s="226"/>
      <c r="M218" s="226"/>
      <c r="N218" s="226"/>
      <c r="O218" s="226"/>
      <c r="P218" s="226"/>
      <c r="Q218" s="226"/>
      <c r="R218" s="229"/>
      <c r="T218" s="230"/>
      <c r="U218" s="226"/>
      <c r="V218" s="226"/>
      <c r="W218" s="226"/>
      <c r="X218" s="226"/>
      <c r="Y218" s="226"/>
      <c r="Z218" s="226"/>
      <c r="AA218" s="231"/>
      <c r="AT218" s="232" t="s">
        <v>179</v>
      </c>
      <c r="AU218" s="232" t="s">
        <v>112</v>
      </c>
      <c r="AV218" s="224" t="s">
        <v>93</v>
      </c>
      <c r="AW218" s="224" t="s">
        <v>39</v>
      </c>
      <c r="AX218" s="224" t="s">
        <v>85</v>
      </c>
      <c r="AY218" s="232" t="s">
        <v>171</v>
      </c>
    </row>
    <row r="219" s="233" customFormat="true" ht="16.5" hidden="false" customHeight="true" outlineLevel="0" collapsed="false">
      <c r="B219" s="234"/>
      <c r="C219" s="235"/>
      <c r="D219" s="235"/>
      <c r="E219" s="236"/>
      <c r="F219" s="237" t="s">
        <v>219</v>
      </c>
      <c r="G219" s="237"/>
      <c r="H219" s="237"/>
      <c r="I219" s="237"/>
      <c r="J219" s="235"/>
      <c r="K219" s="238" t="n">
        <v>2.121</v>
      </c>
      <c r="L219" s="235"/>
      <c r="M219" s="235"/>
      <c r="N219" s="235"/>
      <c r="O219" s="235"/>
      <c r="P219" s="235"/>
      <c r="Q219" s="235"/>
      <c r="R219" s="239"/>
      <c r="T219" s="240"/>
      <c r="U219" s="235"/>
      <c r="V219" s="235"/>
      <c r="W219" s="235"/>
      <c r="X219" s="235"/>
      <c r="Y219" s="235"/>
      <c r="Z219" s="235"/>
      <c r="AA219" s="241"/>
      <c r="AT219" s="242" t="s">
        <v>179</v>
      </c>
      <c r="AU219" s="242" t="s">
        <v>112</v>
      </c>
      <c r="AV219" s="233" t="s">
        <v>176</v>
      </c>
      <c r="AW219" s="233" t="s">
        <v>39</v>
      </c>
      <c r="AX219" s="233" t="s">
        <v>93</v>
      </c>
      <c r="AY219" s="242" t="s">
        <v>171</v>
      </c>
    </row>
    <row r="220" s="32" customFormat="true" ht="38.25" hidden="false" customHeight="true" outlineLevel="0" collapsed="false">
      <c r="B220" s="33"/>
      <c r="C220" s="203" t="s">
        <v>283</v>
      </c>
      <c r="D220" s="203" t="s">
        <v>172</v>
      </c>
      <c r="E220" s="204" t="s">
        <v>284</v>
      </c>
      <c r="F220" s="205" t="s">
        <v>285</v>
      </c>
      <c r="G220" s="205"/>
      <c r="H220" s="205"/>
      <c r="I220" s="205"/>
      <c r="J220" s="206" t="s">
        <v>261</v>
      </c>
      <c r="K220" s="207" t="n">
        <v>9.595</v>
      </c>
      <c r="L220" s="208" t="n">
        <v>0</v>
      </c>
      <c r="M220" s="208"/>
      <c r="N220" s="209" t="n">
        <f aca="false">ROUND(L220*K220,2)</f>
        <v>0</v>
      </c>
      <c r="O220" s="209"/>
      <c r="P220" s="209"/>
      <c r="Q220" s="209"/>
      <c r="R220" s="35"/>
      <c r="T220" s="210"/>
      <c r="U220" s="44" t="s">
        <v>50</v>
      </c>
      <c r="V220" s="34"/>
      <c r="W220" s="211" t="n">
        <f aca="false">V220*K220</f>
        <v>0</v>
      </c>
      <c r="X220" s="211" t="n">
        <v>0.42832</v>
      </c>
      <c r="Y220" s="211" t="n">
        <f aca="false">X220*K220</f>
        <v>4.1097304</v>
      </c>
      <c r="Z220" s="211" t="n">
        <v>0</v>
      </c>
      <c r="AA220" s="212" t="n">
        <f aca="false">Z220*K220</f>
        <v>0</v>
      </c>
      <c r="AR220" s="10" t="s">
        <v>176</v>
      </c>
      <c r="AT220" s="10" t="s">
        <v>172</v>
      </c>
      <c r="AU220" s="10" t="s">
        <v>112</v>
      </c>
      <c r="AY220" s="10" t="s">
        <v>171</v>
      </c>
      <c r="BE220" s="127" t="n">
        <f aca="false">IF(U220="základní",N220,0)</f>
        <v>0</v>
      </c>
      <c r="BF220" s="127" t="n">
        <f aca="false">IF(U220="snížená",N220,0)</f>
        <v>0</v>
      </c>
      <c r="BG220" s="127" t="n">
        <f aca="false">IF(U220="zákl. přenesená",N220,0)</f>
        <v>0</v>
      </c>
      <c r="BH220" s="127" t="n">
        <f aca="false">IF(U220="sníž. přenesená",N220,0)</f>
        <v>0</v>
      </c>
      <c r="BI220" s="127" t="n">
        <f aca="false">IF(U220="nulová",N220,0)</f>
        <v>0</v>
      </c>
      <c r="BJ220" s="10" t="s">
        <v>93</v>
      </c>
      <c r="BK220" s="127" t="n">
        <f aca="false">ROUND(L220*K220,2)</f>
        <v>0</v>
      </c>
      <c r="BL220" s="10" t="s">
        <v>176</v>
      </c>
      <c r="BM220" s="10" t="s">
        <v>286</v>
      </c>
    </row>
    <row r="221" s="213" customFormat="true" ht="16.5" hidden="false" customHeight="true" outlineLevel="0" collapsed="false">
      <c r="B221" s="214"/>
      <c r="C221" s="215"/>
      <c r="D221" s="215"/>
      <c r="E221" s="216"/>
      <c r="F221" s="217" t="s">
        <v>287</v>
      </c>
      <c r="G221" s="217"/>
      <c r="H221" s="217"/>
      <c r="I221" s="217"/>
      <c r="J221" s="215"/>
      <c r="K221" s="218" t="n">
        <v>1.2</v>
      </c>
      <c r="L221" s="215"/>
      <c r="M221" s="215"/>
      <c r="N221" s="215"/>
      <c r="O221" s="215"/>
      <c r="P221" s="215"/>
      <c r="Q221" s="215"/>
      <c r="R221" s="219"/>
      <c r="T221" s="220"/>
      <c r="U221" s="215"/>
      <c r="V221" s="215"/>
      <c r="W221" s="215"/>
      <c r="X221" s="215"/>
      <c r="Y221" s="215"/>
      <c r="Z221" s="215"/>
      <c r="AA221" s="221"/>
      <c r="AT221" s="222" t="s">
        <v>179</v>
      </c>
      <c r="AU221" s="222" t="s">
        <v>112</v>
      </c>
      <c r="AV221" s="213" t="s">
        <v>112</v>
      </c>
      <c r="AW221" s="213" t="s">
        <v>39</v>
      </c>
      <c r="AX221" s="213" t="s">
        <v>85</v>
      </c>
      <c r="AY221" s="222" t="s">
        <v>171</v>
      </c>
    </row>
    <row r="222" customFormat="false" ht="16.5" hidden="false" customHeight="true" outlineLevel="0" collapsed="false">
      <c r="A222" s="213"/>
      <c r="B222" s="214"/>
      <c r="C222" s="215"/>
      <c r="D222" s="215"/>
      <c r="E222" s="216"/>
      <c r="F222" s="223" t="s">
        <v>288</v>
      </c>
      <c r="G222" s="223"/>
      <c r="H222" s="223"/>
      <c r="I222" s="223"/>
      <c r="J222" s="215"/>
      <c r="K222" s="218" t="n">
        <v>3.54</v>
      </c>
      <c r="L222" s="215"/>
      <c r="M222" s="215"/>
      <c r="N222" s="215"/>
      <c r="O222" s="215"/>
      <c r="P222" s="215"/>
      <c r="Q222" s="215"/>
      <c r="R222" s="219"/>
      <c r="T222" s="220"/>
      <c r="U222" s="215"/>
      <c r="V222" s="215"/>
      <c r="W222" s="215"/>
      <c r="X222" s="215"/>
      <c r="Y222" s="215"/>
      <c r="Z222" s="215"/>
      <c r="AA222" s="221"/>
      <c r="AT222" s="222" t="s">
        <v>179</v>
      </c>
      <c r="AU222" s="222" t="s">
        <v>112</v>
      </c>
      <c r="AV222" s="213" t="s">
        <v>112</v>
      </c>
      <c r="AW222" s="213" t="s">
        <v>39</v>
      </c>
      <c r="AX222" s="213" t="s">
        <v>85</v>
      </c>
      <c r="AY222" s="222" t="s">
        <v>171</v>
      </c>
    </row>
    <row r="223" customFormat="false" ht="16.5" hidden="false" customHeight="true" outlineLevel="0" collapsed="false">
      <c r="A223" s="213"/>
      <c r="B223" s="214"/>
      <c r="C223" s="215"/>
      <c r="D223" s="215"/>
      <c r="E223" s="216"/>
      <c r="F223" s="223" t="s">
        <v>289</v>
      </c>
      <c r="G223" s="223"/>
      <c r="H223" s="223"/>
      <c r="I223" s="223"/>
      <c r="J223" s="215"/>
      <c r="K223" s="218" t="n">
        <v>5.355</v>
      </c>
      <c r="L223" s="215"/>
      <c r="M223" s="215"/>
      <c r="N223" s="215"/>
      <c r="O223" s="215"/>
      <c r="P223" s="215"/>
      <c r="Q223" s="215"/>
      <c r="R223" s="219"/>
      <c r="T223" s="220"/>
      <c r="U223" s="215"/>
      <c r="V223" s="215"/>
      <c r="W223" s="215"/>
      <c r="X223" s="215"/>
      <c r="Y223" s="215"/>
      <c r="Z223" s="215"/>
      <c r="AA223" s="221"/>
      <c r="AT223" s="222" t="s">
        <v>179</v>
      </c>
      <c r="AU223" s="222" t="s">
        <v>112</v>
      </c>
      <c r="AV223" s="213" t="s">
        <v>112</v>
      </c>
      <c r="AW223" s="213" t="s">
        <v>39</v>
      </c>
      <c r="AX223" s="213" t="s">
        <v>85</v>
      </c>
      <c r="AY223" s="222" t="s">
        <v>171</v>
      </c>
    </row>
    <row r="224" customFormat="false" ht="16.5" hidden="false" customHeight="true" outlineLevel="0" collapsed="false">
      <c r="A224" s="213"/>
      <c r="B224" s="214"/>
      <c r="C224" s="215"/>
      <c r="D224" s="215"/>
      <c r="E224" s="216"/>
      <c r="F224" s="223" t="s">
        <v>290</v>
      </c>
      <c r="G224" s="223"/>
      <c r="H224" s="223"/>
      <c r="I224" s="223"/>
      <c r="J224" s="215"/>
      <c r="K224" s="218" t="n">
        <v>-0.5</v>
      </c>
      <c r="L224" s="215"/>
      <c r="M224" s="215"/>
      <c r="N224" s="215"/>
      <c r="O224" s="215"/>
      <c r="P224" s="215"/>
      <c r="Q224" s="215"/>
      <c r="R224" s="219"/>
      <c r="T224" s="220"/>
      <c r="U224" s="215"/>
      <c r="V224" s="215"/>
      <c r="W224" s="215"/>
      <c r="X224" s="215"/>
      <c r="Y224" s="215"/>
      <c r="Z224" s="215"/>
      <c r="AA224" s="221"/>
      <c r="AT224" s="222" t="s">
        <v>179</v>
      </c>
      <c r="AU224" s="222" t="s">
        <v>112</v>
      </c>
      <c r="AV224" s="213" t="s">
        <v>112</v>
      </c>
      <c r="AW224" s="213" t="s">
        <v>39</v>
      </c>
      <c r="AX224" s="213" t="s">
        <v>85</v>
      </c>
      <c r="AY224" s="222" t="s">
        <v>171</v>
      </c>
    </row>
    <row r="225" s="224" customFormat="true" ht="16.5" hidden="false" customHeight="true" outlineLevel="0" collapsed="false">
      <c r="B225" s="225"/>
      <c r="C225" s="226"/>
      <c r="D225" s="226"/>
      <c r="E225" s="227"/>
      <c r="F225" s="228" t="s">
        <v>291</v>
      </c>
      <c r="G225" s="228"/>
      <c r="H225" s="228"/>
      <c r="I225" s="228"/>
      <c r="J225" s="226"/>
      <c r="K225" s="227"/>
      <c r="L225" s="226"/>
      <c r="M225" s="226"/>
      <c r="N225" s="226"/>
      <c r="O225" s="226"/>
      <c r="P225" s="226"/>
      <c r="Q225" s="226"/>
      <c r="R225" s="229"/>
      <c r="T225" s="230"/>
      <c r="U225" s="226"/>
      <c r="V225" s="226"/>
      <c r="W225" s="226"/>
      <c r="X225" s="226"/>
      <c r="Y225" s="226"/>
      <c r="Z225" s="226"/>
      <c r="AA225" s="231"/>
      <c r="AT225" s="232" t="s">
        <v>179</v>
      </c>
      <c r="AU225" s="232" t="s">
        <v>112</v>
      </c>
      <c r="AV225" s="224" t="s">
        <v>93</v>
      </c>
      <c r="AW225" s="224" t="s">
        <v>39</v>
      </c>
      <c r="AX225" s="224" t="s">
        <v>85</v>
      </c>
      <c r="AY225" s="232" t="s">
        <v>171</v>
      </c>
    </row>
    <row r="226" s="233" customFormat="true" ht="16.5" hidden="false" customHeight="true" outlineLevel="0" collapsed="false">
      <c r="B226" s="234"/>
      <c r="C226" s="235"/>
      <c r="D226" s="235"/>
      <c r="E226" s="236"/>
      <c r="F226" s="237" t="s">
        <v>219</v>
      </c>
      <c r="G226" s="237"/>
      <c r="H226" s="237"/>
      <c r="I226" s="237"/>
      <c r="J226" s="235"/>
      <c r="K226" s="238" t="n">
        <v>9.595</v>
      </c>
      <c r="L226" s="235"/>
      <c r="M226" s="235"/>
      <c r="N226" s="235"/>
      <c r="O226" s="235"/>
      <c r="P226" s="235"/>
      <c r="Q226" s="235"/>
      <c r="R226" s="239"/>
      <c r="T226" s="240"/>
      <c r="U226" s="235"/>
      <c r="V226" s="235"/>
      <c r="W226" s="235"/>
      <c r="X226" s="235"/>
      <c r="Y226" s="235"/>
      <c r="Z226" s="235"/>
      <c r="AA226" s="241"/>
      <c r="AT226" s="242" t="s">
        <v>179</v>
      </c>
      <c r="AU226" s="242" t="s">
        <v>112</v>
      </c>
      <c r="AV226" s="233" t="s">
        <v>176</v>
      </c>
      <c r="AW226" s="233" t="s">
        <v>39</v>
      </c>
      <c r="AX226" s="233" t="s">
        <v>93</v>
      </c>
      <c r="AY226" s="242" t="s">
        <v>171</v>
      </c>
    </row>
    <row r="227" s="32" customFormat="true" ht="38.25" hidden="false" customHeight="true" outlineLevel="0" collapsed="false">
      <c r="B227" s="33"/>
      <c r="C227" s="203" t="s">
        <v>292</v>
      </c>
      <c r="D227" s="203" t="s">
        <v>172</v>
      </c>
      <c r="E227" s="204" t="s">
        <v>293</v>
      </c>
      <c r="F227" s="205" t="s">
        <v>294</v>
      </c>
      <c r="G227" s="205"/>
      <c r="H227" s="205"/>
      <c r="I227" s="205"/>
      <c r="J227" s="206" t="s">
        <v>261</v>
      </c>
      <c r="K227" s="207" t="n">
        <v>14.3</v>
      </c>
      <c r="L227" s="208" t="n">
        <v>0</v>
      </c>
      <c r="M227" s="208"/>
      <c r="N227" s="209" t="n">
        <f aca="false">ROUND(L227*K227,2)</f>
        <v>0</v>
      </c>
      <c r="O227" s="209"/>
      <c r="P227" s="209"/>
      <c r="Q227" s="209"/>
      <c r="R227" s="35"/>
      <c r="T227" s="210"/>
      <c r="U227" s="44" t="s">
        <v>50</v>
      </c>
      <c r="V227" s="34"/>
      <c r="W227" s="211" t="n">
        <f aca="false">V227*K227</f>
        <v>0</v>
      </c>
      <c r="X227" s="211" t="n">
        <v>0.90802</v>
      </c>
      <c r="Y227" s="211" t="n">
        <f aca="false">X227*K227</f>
        <v>12.984686</v>
      </c>
      <c r="Z227" s="211" t="n">
        <v>0</v>
      </c>
      <c r="AA227" s="212" t="n">
        <f aca="false">Z227*K227</f>
        <v>0</v>
      </c>
      <c r="AR227" s="10" t="s">
        <v>176</v>
      </c>
      <c r="AT227" s="10" t="s">
        <v>172</v>
      </c>
      <c r="AU227" s="10" t="s">
        <v>112</v>
      </c>
      <c r="AY227" s="10" t="s">
        <v>171</v>
      </c>
      <c r="BE227" s="127" t="n">
        <f aca="false">IF(U227="základní",N227,0)</f>
        <v>0</v>
      </c>
      <c r="BF227" s="127" t="n">
        <f aca="false">IF(U227="snížená",N227,0)</f>
        <v>0</v>
      </c>
      <c r="BG227" s="127" t="n">
        <f aca="false">IF(U227="zákl. přenesená",N227,0)</f>
        <v>0</v>
      </c>
      <c r="BH227" s="127" t="n">
        <f aca="false">IF(U227="sníž. přenesená",N227,0)</f>
        <v>0</v>
      </c>
      <c r="BI227" s="127" t="n">
        <f aca="false">IF(U227="nulová",N227,0)</f>
        <v>0</v>
      </c>
      <c r="BJ227" s="10" t="s">
        <v>93</v>
      </c>
      <c r="BK227" s="127" t="n">
        <f aca="false">ROUND(L227*K227,2)</f>
        <v>0</v>
      </c>
      <c r="BL227" s="10" t="s">
        <v>176</v>
      </c>
      <c r="BM227" s="10" t="s">
        <v>295</v>
      </c>
    </row>
    <row r="228" s="213" customFormat="true" ht="16.5" hidden="false" customHeight="true" outlineLevel="0" collapsed="false">
      <c r="B228" s="214"/>
      <c r="C228" s="215"/>
      <c r="D228" s="215"/>
      <c r="E228" s="216"/>
      <c r="F228" s="217" t="s">
        <v>296</v>
      </c>
      <c r="G228" s="217"/>
      <c r="H228" s="217"/>
      <c r="I228" s="217"/>
      <c r="J228" s="215"/>
      <c r="K228" s="218" t="n">
        <v>11.25</v>
      </c>
      <c r="L228" s="215"/>
      <c r="M228" s="215"/>
      <c r="N228" s="215"/>
      <c r="O228" s="215"/>
      <c r="P228" s="215"/>
      <c r="Q228" s="215"/>
      <c r="R228" s="219"/>
      <c r="T228" s="220"/>
      <c r="U228" s="215"/>
      <c r="V228" s="215"/>
      <c r="W228" s="215"/>
      <c r="X228" s="215"/>
      <c r="Y228" s="215"/>
      <c r="Z228" s="215"/>
      <c r="AA228" s="221"/>
      <c r="AT228" s="222" t="s">
        <v>179</v>
      </c>
      <c r="AU228" s="222" t="s">
        <v>112</v>
      </c>
      <c r="AV228" s="213" t="s">
        <v>112</v>
      </c>
      <c r="AW228" s="213" t="s">
        <v>39</v>
      </c>
      <c r="AX228" s="213" t="s">
        <v>85</v>
      </c>
      <c r="AY228" s="222" t="s">
        <v>171</v>
      </c>
    </row>
    <row r="229" customFormat="false" ht="16.5" hidden="false" customHeight="true" outlineLevel="0" collapsed="false">
      <c r="A229" s="213"/>
      <c r="B229" s="214"/>
      <c r="C229" s="215"/>
      <c r="D229" s="215"/>
      <c r="E229" s="216"/>
      <c r="F229" s="223" t="s">
        <v>297</v>
      </c>
      <c r="G229" s="223"/>
      <c r="H229" s="223"/>
      <c r="I229" s="223"/>
      <c r="J229" s="215"/>
      <c r="K229" s="218" t="n">
        <v>3.05</v>
      </c>
      <c r="L229" s="215"/>
      <c r="M229" s="215"/>
      <c r="N229" s="215"/>
      <c r="O229" s="215"/>
      <c r="P229" s="215"/>
      <c r="Q229" s="215"/>
      <c r="R229" s="219"/>
      <c r="T229" s="220"/>
      <c r="U229" s="215"/>
      <c r="V229" s="215"/>
      <c r="W229" s="215"/>
      <c r="X229" s="215"/>
      <c r="Y229" s="215"/>
      <c r="Z229" s="215"/>
      <c r="AA229" s="221"/>
      <c r="AT229" s="222" t="s">
        <v>179</v>
      </c>
      <c r="AU229" s="222" t="s">
        <v>112</v>
      </c>
      <c r="AV229" s="213" t="s">
        <v>112</v>
      </c>
      <c r="AW229" s="213" t="s">
        <v>39</v>
      </c>
      <c r="AX229" s="213" t="s">
        <v>85</v>
      </c>
      <c r="AY229" s="222" t="s">
        <v>171</v>
      </c>
    </row>
    <row r="230" s="224" customFormat="true" ht="16.5" hidden="false" customHeight="true" outlineLevel="0" collapsed="false">
      <c r="B230" s="225"/>
      <c r="C230" s="226"/>
      <c r="D230" s="226"/>
      <c r="E230" s="227"/>
      <c r="F230" s="228" t="s">
        <v>186</v>
      </c>
      <c r="G230" s="228"/>
      <c r="H230" s="228"/>
      <c r="I230" s="228"/>
      <c r="J230" s="226"/>
      <c r="K230" s="227"/>
      <c r="L230" s="226"/>
      <c r="M230" s="226"/>
      <c r="N230" s="226"/>
      <c r="O230" s="226"/>
      <c r="P230" s="226"/>
      <c r="Q230" s="226"/>
      <c r="R230" s="229"/>
      <c r="T230" s="230"/>
      <c r="U230" s="226"/>
      <c r="V230" s="226"/>
      <c r="W230" s="226"/>
      <c r="X230" s="226"/>
      <c r="Y230" s="226"/>
      <c r="Z230" s="226"/>
      <c r="AA230" s="231"/>
      <c r="AT230" s="232" t="s">
        <v>179</v>
      </c>
      <c r="AU230" s="232" t="s">
        <v>112</v>
      </c>
      <c r="AV230" s="224" t="s">
        <v>93</v>
      </c>
      <c r="AW230" s="224" t="s">
        <v>39</v>
      </c>
      <c r="AX230" s="224" t="s">
        <v>85</v>
      </c>
      <c r="AY230" s="232" t="s">
        <v>171</v>
      </c>
    </row>
    <row r="231" s="233" customFormat="true" ht="16.5" hidden="false" customHeight="true" outlineLevel="0" collapsed="false">
      <c r="B231" s="234"/>
      <c r="C231" s="235"/>
      <c r="D231" s="235"/>
      <c r="E231" s="236"/>
      <c r="F231" s="237" t="s">
        <v>219</v>
      </c>
      <c r="G231" s="237"/>
      <c r="H231" s="237"/>
      <c r="I231" s="237"/>
      <c r="J231" s="235"/>
      <c r="K231" s="238" t="n">
        <v>14.3</v>
      </c>
      <c r="L231" s="235"/>
      <c r="M231" s="235"/>
      <c r="N231" s="235"/>
      <c r="O231" s="235"/>
      <c r="P231" s="235"/>
      <c r="Q231" s="235"/>
      <c r="R231" s="239"/>
      <c r="T231" s="240"/>
      <c r="U231" s="235"/>
      <c r="V231" s="235"/>
      <c r="W231" s="235"/>
      <c r="X231" s="235"/>
      <c r="Y231" s="235"/>
      <c r="Z231" s="235"/>
      <c r="AA231" s="241"/>
      <c r="AT231" s="242" t="s">
        <v>179</v>
      </c>
      <c r="AU231" s="242" t="s">
        <v>112</v>
      </c>
      <c r="AV231" s="233" t="s">
        <v>176</v>
      </c>
      <c r="AW231" s="233" t="s">
        <v>39</v>
      </c>
      <c r="AX231" s="233" t="s">
        <v>93</v>
      </c>
      <c r="AY231" s="242" t="s">
        <v>171</v>
      </c>
    </row>
    <row r="232" s="32" customFormat="true" ht="25.5" hidden="false" customHeight="true" outlineLevel="0" collapsed="false">
      <c r="B232" s="33"/>
      <c r="C232" s="203" t="s">
        <v>298</v>
      </c>
      <c r="D232" s="203" t="s">
        <v>172</v>
      </c>
      <c r="E232" s="204" t="s">
        <v>299</v>
      </c>
      <c r="F232" s="205" t="s">
        <v>300</v>
      </c>
      <c r="G232" s="205"/>
      <c r="H232" s="205"/>
      <c r="I232" s="205"/>
      <c r="J232" s="206" t="s">
        <v>233</v>
      </c>
      <c r="K232" s="207" t="n">
        <v>0.273</v>
      </c>
      <c r="L232" s="208" t="n">
        <v>0</v>
      </c>
      <c r="M232" s="208"/>
      <c r="N232" s="209" t="n">
        <f aca="false">ROUND(L232*K232,2)</f>
        <v>0</v>
      </c>
      <c r="O232" s="209"/>
      <c r="P232" s="209"/>
      <c r="Q232" s="209"/>
      <c r="R232" s="35"/>
      <c r="T232" s="210"/>
      <c r="U232" s="44" t="s">
        <v>50</v>
      </c>
      <c r="V232" s="34"/>
      <c r="W232" s="211" t="n">
        <f aca="false">V232*K232</f>
        <v>0</v>
      </c>
      <c r="X232" s="211" t="n">
        <v>1.06277</v>
      </c>
      <c r="Y232" s="211" t="n">
        <f aca="false">X232*K232</f>
        <v>0.29013621</v>
      </c>
      <c r="Z232" s="211" t="n">
        <v>0</v>
      </c>
      <c r="AA232" s="212" t="n">
        <f aca="false">Z232*K232</f>
        <v>0</v>
      </c>
      <c r="AR232" s="10" t="s">
        <v>176</v>
      </c>
      <c r="AT232" s="10" t="s">
        <v>172</v>
      </c>
      <c r="AU232" s="10" t="s">
        <v>112</v>
      </c>
      <c r="AY232" s="10" t="s">
        <v>171</v>
      </c>
      <c r="BE232" s="127" t="n">
        <f aca="false">IF(U232="základní",N232,0)</f>
        <v>0</v>
      </c>
      <c r="BF232" s="127" t="n">
        <f aca="false">IF(U232="snížená",N232,0)</f>
        <v>0</v>
      </c>
      <c r="BG232" s="127" t="n">
        <f aca="false">IF(U232="zákl. přenesená",N232,0)</f>
        <v>0</v>
      </c>
      <c r="BH232" s="127" t="n">
        <f aca="false">IF(U232="sníž. přenesená",N232,0)</f>
        <v>0</v>
      </c>
      <c r="BI232" s="127" t="n">
        <f aca="false">IF(U232="nulová",N232,0)</f>
        <v>0</v>
      </c>
      <c r="BJ232" s="10" t="s">
        <v>93</v>
      </c>
      <c r="BK232" s="127" t="n">
        <f aca="false">ROUND(L232*K232,2)</f>
        <v>0</v>
      </c>
      <c r="BL232" s="10" t="s">
        <v>176</v>
      </c>
      <c r="BM232" s="10" t="s">
        <v>301</v>
      </c>
    </row>
    <row r="233" s="213" customFormat="true" ht="16.5" hidden="false" customHeight="true" outlineLevel="0" collapsed="false">
      <c r="B233" s="214"/>
      <c r="C233" s="215"/>
      <c r="D233" s="215"/>
      <c r="E233" s="216"/>
      <c r="F233" s="217" t="s">
        <v>302</v>
      </c>
      <c r="G233" s="217"/>
      <c r="H233" s="217"/>
      <c r="I233" s="217"/>
      <c r="J233" s="215"/>
      <c r="K233" s="218" t="n">
        <v>0.161</v>
      </c>
      <c r="L233" s="215"/>
      <c r="M233" s="215"/>
      <c r="N233" s="215"/>
      <c r="O233" s="215"/>
      <c r="P233" s="215"/>
      <c r="Q233" s="215"/>
      <c r="R233" s="219"/>
      <c r="T233" s="220"/>
      <c r="U233" s="215"/>
      <c r="V233" s="215"/>
      <c r="W233" s="215"/>
      <c r="X233" s="215"/>
      <c r="Y233" s="215"/>
      <c r="Z233" s="215"/>
      <c r="AA233" s="221"/>
      <c r="AT233" s="222" t="s">
        <v>179</v>
      </c>
      <c r="AU233" s="222" t="s">
        <v>112</v>
      </c>
      <c r="AV233" s="213" t="s">
        <v>112</v>
      </c>
      <c r="AW233" s="213" t="s">
        <v>39</v>
      </c>
      <c r="AX233" s="213" t="s">
        <v>85</v>
      </c>
      <c r="AY233" s="222" t="s">
        <v>171</v>
      </c>
    </row>
    <row r="234" customFormat="false" ht="16.5" hidden="false" customHeight="true" outlineLevel="0" collapsed="false">
      <c r="A234" s="213"/>
      <c r="B234" s="214"/>
      <c r="C234" s="215"/>
      <c r="D234" s="215"/>
      <c r="E234" s="216"/>
      <c r="F234" s="223" t="s">
        <v>303</v>
      </c>
      <c r="G234" s="223"/>
      <c r="H234" s="223"/>
      <c r="I234" s="223"/>
      <c r="J234" s="215"/>
      <c r="K234" s="218" t="n">
        <v>0.044</v>
      </c>
      <c r="L234" s="215"/>
      <c r="M234" s="215"/>
      <c r="N234" s="215"/>
      <c r="O234" s="215"/>
      <c r="P234" s="215"/>
      <c r="Q234" s="215"/>
      <c r="R234" s="219"/>
      <c r="T234" s="220"/>
      <c r="U234" s="215"/>
      <c r="V234" s="215"/>
      <c r="W234" s="215"/>
      <c r="X234" s="215"/>
      <c r="Y234" s="215"/>
      <c r="Z234" s="215"/>
      <c r="AA234" s="221"/>
      <c r="AT234" s="222" t="s">
        <v>179</v>
      </c>
      <c r="AU234" s="222" t="s">
        <v>112</v>
      </c>
      <c r="AV234" s="213" t="s">
        <v>112</v>
      </c>
      <c r="AW234" s="213" t="s">
        <v>39</v>
      </c>
      <c r="AX234" s="213" t="s">
        <v>85</v>
      </c>
      <c r="AY234" s="222" t="s">
        <v>171</v>
      </c>
    </row>
    <row r="235" s="224" customFormat="true" ht="38.25" hidden="false" customHeight="true" outlineLevel="0" collapsed="false">
      <c r="B235" s="225"/>
      <c r="C235" s="226"/>
      <c r="D235" s="226"/>
      <c r="E235" s="227"/>
      <c r="F235" s="228" t="s">
        <v>304</v>
      </c>
      <c r="G235" s="228"/>
      <c r="H235" s="228"/>
      <c r="I235" s="228"/>
      <c r="J235" s="226"/>
      <c r="K235" s="227"/>
      <c r="L235" s="226"/>
      <c r="M235" s="226"/>
      <c r="N235" s="226"/>
      <c r="O235" s="226"/>
      <c r="P235" s="226"/>
      <c r="Q235" s="226"/>
      <c r="R235" s="229"/>
      <c r="T235" s="230"/>
      <c r="U235" s="226"/>
      <c r="V235" s="226"/>
      <c r="W235" s="226"/>
      <c r="X235" s="226"/>
      <c r="Y235" s="226"/>
      <c r="Z235" s="226"/>
      <c r="AA235" s="231"/>
      <c r="AT235" s="232" t="s">
        <v>179</v>
      </c>
      <c r="AU235" s="232" t="s">
        <v>112</v>
      </c>
      <c r="AV235" s="224" t="s">
        <v>93</v>
      </c>
      <c r="AW235" s="224" t="s">
        <v>39</v>
      </c>
      <c r="AX235" s="224" t="s">
        <v>85</v>
      </c>
      <c r="AY235" s="232" t="s">
        <v>171</v>
      </c>
    </row>
    <row r="236" s="213" customFormat="true" ht="16.5" hidden="false" customHeight="true" outlineLevel="0" collapsed="false">
      <c r="B236" s="214"/>
      <c r="C236" s="215"/>
      <c r="D236" s="215"/>
      <c r="E236" s="216"/>
      <c r="F236" s="223" t="s">
        <v>305</v>
      </c>
      <c r="G236" s="223"/>
      <c r="H236" s="223"/>
      <c r="I236" s="223"/>
      <c r="J236" s="215"/>
      <c r="K236" s="218" t="n">
        <v>0.009</v>
      </c>
      <c r="L236" s="215"/>
      <c r="M236" s="215"/>
      <c r="N236" s="215"/>
      <c r="O236" s="215"/>
      <c r="P236" s="215"/>
      <c r="Q236" s="215"/>
      <c r="R236" s="219"/>
      <c r="T236" s="220"/>
      <c r="U236" s="215"/>
      <c r="V236" s="215"/>
      <c r="W236" s="215"/>
      <c r="X236" s="215"/>
      <c r="Y236" s="215"/>
      <c r="Z236" s="215"/>
      <c r="AA236" s="221"/>
      <c r="AT236" s="222" t="s">
        <v>179</v>
      </c>
      <c r="AU236" s="222" t="s">
        <v>112</v>
      </c>
      <c r="AV236" s="213" t="s">
        <v>112</v>
      </c>
      <c r="AW236" s="213" t="s">
        <v>39</v>
      </c>
      <c r="AX236" s="213" t="s">
        <v>85</v>
      </c>
      <c r="AY236" s="222" t="s">
        <v>171</v>
      </c>
    </row>
    <row r="237" s="213" customFormat="true" ht="16.5" hidden="false" customHeight="true" outlineLevel="0" collapsed="false">
      <c r="B237" s="214"/>
      <c r="C237" s="215"/>
      <c r="D237" s="215"/>
      <c r="E237" s="216"/>
      <c r="F237" s="223" t="s">
        <v>306</v>
      </c>
      <c r="G237" s="223"/>
      <c r="H237" s="223"/>
      <c r="I237" s="223"/>
      <c r="J237" s="215"/>
      <c r="K237" s="218" t="n">
        <v>0.025</v>
      </c>
      <c r="L237" s="215"/>
      <c r="M237" s="215"/>
      <c r="N237" s="215"/>
      <c r="O237" s="215"/>
      <c r="P237" s="215"/>
      <c r="Q237" s="215"/>
      <c r="R237" s="219"/>
      <c r="T237" s="220"/>
      <c r="U237" s="215"/>
      <c r="V237" s="215"/>
      <c r="W237" s="215"/>
      <c r="X237" s="215"/>
      <c r="Y237" s="215"/>
      <c r="Z237" s="215"/>
      <c r="AA237" s="221"/>
      <c r="AT237" s="222" t="s">
        <v>179</v>
      </c>
      <c r="AU237" s="222" t="s">
        <v>112</v>
      </c>
      <c r="AV237" s="213" t="s">
        <v>112</v>
      </c>
      <c r="AW237" s="213" t="s">
        <v>39</v>
      </c>
      <c r="AX237" s="213" t="s">
        <v>85</v>
      </c>
      <c r="AY237" s="222" t="s">
        <v>171</v>
      </c>
    </row>
    <row r="238" s="213" customFormat="true" ht="16.5" hidden="false" customHeight="true" outlineLevel="0" collapsed="false">
      <c r="B238" s="214"/>
      <c r="C238" s="215"/>
      <c r="D238" s="215"/>
      <c r="E238" s="216"/>
      <c r="F238" s="223" t="s">
        <v>307</v>
      </c>
      <c r="G238" s="223"/>
      <c r="H238" s="223"/>
      <c r="I238" s="223"/>
      <c r="J238" s="215"/>
      <c r="K238" s="218" t="n">
        <v>0.038</v>
      </c>
      <c r="L238" s="215"/>
      <c r="M238" s="215"/>
      <c r="N238" s="215"/>
      <c r="O238" s="215"/>
      <c r="P238" s="215"/>
      <c r="Q238" s="215"/>
      <c r="R238" s="219"/>
      <c r="T238" s="220"/>
      <c r="U238" s="215"/>
      <c r="V238" s="215"/>
      <c r="W238" s="215"/>
      <c r="X238" s="215"/>
      <c r="Y238" s="215"/>
      <c r="Z238" s="215"/>
      <c r="AA238" s="221"/>
      <c r="AT238" s="222" t="s">
        <v>179</v>
      </c>
      <c r="AU238" s="222" t="s">
        <v>112</v>
      </c>
      <c r="AV238" s="213" t="s">
        <v>112</v>
      </c>
      <c r="AW238" s="213" t="s">
        <v>39</v>
      </c>
      <c r="AX238" s="213" t="s">
        <v>85</v>
      </c>
      <c r="AY238" s="222" t="s">
        <v>171</v>
      </c>
    </row>
    <row r="239" s="213" customFormat="true" ht="16.5" hidden="false" customHeight="true" outlineLevel="0" collapsed="false">
      <c r="B239" s="214"/>
      <c r="C239" s="215"/>
      <c r="D239" s="215"/>
      <c r="E239" s="216"/>
      <c r="F239" s="223" t="s">
        <v>308</v>
      </c>
      <c r="G239" s="223"/>
      <c r="H239" s="223"/>
      <c r="I239" s="223"/>
      <c r="J239" s="215"/>
      <c r="K239" s="218" t="n">
        <v>-0.004</v>
      </c>
      <c r="L239" s="215"/>
      <c r="M239" s="215"/>
      <c r="N239" s="215"/>
      <c r="O239" s="215"/>
      <c r="P239" s="215"/>
      <c r="Q239" s="215"/>
      <c r="R239" s="219"/>
      <c r="T239" s="220"/>
      <c r="U239" s="215"/>
      <c r="V239" s="215"/>
      <c r="W239" s="215"/>
      <c r="X239" s="215"/>
      <c r="Y239" s="215"/>
      <c r="Z239" s="215"/>
      <c r="AA239" s="221"/>
      <c r="AT239" s="222" t="s">
        <v>179</v>
      </c>
      <c r="AU239" s="222" t="s">
        <v>112</v>
      </c>
      <c r="AV239" s="213" t="s">
        <v>112</v>
      </c>
      <c r="AW239" s="213" t="s">
        <v>39</v>
      </c>
      <c r="AX239" s="213" t="s">
        <v>85</v>
      </c>
      <c r="AY239" s="222" t="s">
        <v>171</v>
      </c>
    </row>
    <row r="240" s="224" customFormat="true" ht="38.25" hidden="false" customHeight="true" outlineLevel="0" collapsed="false">
      <c r="B240" s="225"/>
      <c r="C240" s="226"/>
      <c r="D240" s="226"/>
      <c r="E240" s="227"/>
      <c r="F240" s="228" t="s">
        <v>309</v>
      </c>
      <c r="G240" s="228"/>
      <c r="H240" s="228"/>
      <c r="I240" s="228"/>
      <c r="J240" s="226"/>
      <c r="K240" s="227"/>
      <c r="L240" s="226"/>
      <c r="M240" s="226"/>
      <c r="N240" s="226"/>
      <c r="O240" s="226"/>
      <c r="P240" s="226"/>
      <c r="Q240" s="226"/>
      <c r="R240" s="229"/>
      <c r="T240" s="230"/>
      <c r="U240" s="226"/>
      <c r="V240" s="226"/>
      <c r="W240" s="226"/>
      <c r="X240" s="226"/>
      <c r="Y240" s="226"/>
      <c r="Z240" s="226"/>
      <c r="AA240" s="231"/>
      <c r="AT240" s="232" t="s">
        <v>179</v>
      </c>
      <c r="AU240" s="232" t="s">
        <v>112</v>
      </c>
      <c r="AV240" s="224" t="s">
        <v>93</v>
      </c>
      <c r="AW240" s="224" t="s">
        <v>39</v>
      </c>
      <c r="AX240" s="224" t="s">
        <v>85</v>
      </c>
      <c r="AY240" s="232" t="s">
        <v>171</v>
      </c>
    </row>
    <row r="241" s="233" customFormat="true" ht="16.5" hidden="false" customHeight="true" outlineLevel="0" collapsed="false">
      <c r="B241" s="234"/>
      <c r="C241" s="235"/>
      <c r="D241" s="235"/>
      <c r="E241" s="236"/>
      <c r="F241" s="237" t="s">
        <v>219</v>
      </c>
      <c r="G241" s="237"/>
      <c r="H241" s="237"/>
      <c r="I241" s="237"/>
      <c r="J241" s="235"/>
      <c r="K241" s="238" t="n">
        <v>0.273</v>
      </c>
      <c r="L241" s="235"/>
      <c r="M241" s="235"/>
      <c r="N241" s="235"/>
      <c r="O241" s="235"/>
      <c r="P241" s="235"/>
      <c r="Q241" s="235"/>
      <c r="R241" s="239"/>
      <c r="T241" s="240"/>
      <c r="U241" s="235"/>
      <c r="V241" s="235"/>
      <c r="W241" s="235"/>
      <c r="X241" s="235"/>
      <c r="Y241" s="235"/>
      <c r="Z241" s="235"/>
      <c r="AA241" s="241"/>
      <c r="AT241" s="242" t="s">
        <v>179</v>
      </c>
      <c r="AU241" s="242" t="s">
        <v>112</v>
      </c>
      <c r="AV241" s="233" t="s">
        <v>176</v>
      </c>
      <c r="AW241" s="233" t="s">
        <v>39</v>
      </c>
      <c r="AX241" s="233" t="s">
        <v>93</v>
      </c>
      <c r="AY241" s="242" t="s">
        <v>171</v>
      </c>
    </row>
    <row r="242" s="213" customFormat="true" ht="16.5" hidden="false" customHeight="true" outlineLevel="0" collapsed="false">
      <c r="B242" s="214"/>
      <c r="C242" s="215"/>
      <c r="D242" s="215"/>
      <c r="E242" s="216"/>
      <c r="F242" s="223"/>
      <c r="G242" s="223"/>
      <c r="H242" s="223"/>
      <c r="I242" s="223"/>
      <c r="J242" s="215"/>
      <c r="K242" s="218" t="n">
        <v>0</v>
      </c>
      <c r="L242" s="215"/>
      <c r="M242" s="215"/>
      <c r="N242" s="215"/>
      <c r="O242" s="215"/>
      <c r="P242" s="215"/>
      <c r="Q242" s="215"/>
      <c r="R242" s="219"/>
      <c r="T242" s="220"/>
      <c r="U242" s="215"/>
      <c r="V242" s="215"/>
      <c r="W242" s="215"/>
      <c r="X242" s="215"/>
      <c r="Y242" s="215"/>
      <c r="Z242" s="215"/>
      <c r="AA242" s="221"/>
      <c r="AT242" s="222" t="s">
        <v>179</v>
      </c>
      <c r="AU242" s="222" t="s">
        <v>112</v>
      </c>
      <c r="AV242" s="213" t="s">
        <v>112</v>
      </c>
      <c r="AW242" s="213" t="s">
        <v>39</v>
      </c>
      <c r="AX242" s="213" t="s">
        <v>85</v>
      </c>
      <c r="AY242" s="222" t="s">
        <v>171</v>
      </c>
    </row>
    <row r="243" s="233" customFormat="true" ht="16.5" hidden="false" customHeight="true" outlineLevel="0" collapsed="false">
      <c r="B243" s="234"/>
      <c r="C243" s="235"/>
      <c r="D243" s="235"/>
      <c r="E243" s="236"/>
      <c r="F243" s="237" t="s">
        <v>310</v>
      </c>
      <c r="G243" s="237"/>
      <c r="H243" s="237"/>
      <c r="I243" s="237"/>
      <c r="J243" s="235"/>
      <c r="K243" s="238" t="n">
        <v>0</v>
      </c>
      <c r="L243" s="235"/>
      <c r="M243" s="235"/>
      <c r="N243" s="235"/>
      <c r="O243" s="235"/>
      <c r="P243" s="235"/>
      <c r="Q243" s="235"/>
      <c r="R243" s="239"/>
      <c r="T243" s="240"/>
      <c r="U243" s="235"/>
      <c r="V243" s="235"/>
      <c r="W243" s="235"/>
      <c r="X243" s="235"/>
      <c r="Y243" s="235"/>
      <c r="Z243" s="235"/>
      <c r="AA243" s="241"/>
      <c r="AT243" s="242" t="s">
        <v>179</v>
      </c>
      <c r="AU243" s="242" t="s">
        <v>112</v>
      </c>
      <c r="AV243" s="233" t="s">
        <v>176</v>
      </c>
      <c r="AW243" s="233" t="s">
        <v>39</v>
      </c>
      <c r="AX243" s="233" t="s">
        <v>85</v>
      </c>
      <c r="AY243" s="242" t="s">
        <v>171</v>
      </c>
    </row>
    <row r="244" s="190" customFormat="true" ht="29.9" hidden="false" customHeight="true" outlineLevel="0" collapsed="false">
      <c r="B244" s="191"/>
      <c r="C244" s="192"/>
      <c r="D244" s="201" t="s">
        <v>125</v>
      </c>
      <c r="E244" s="201"/>
      <c r="F244" s="201"/>
      <c r="G244" s="201"/>
      <c r="H244" s="201"/>
      <c r="I244" s="201"/>
      <c r="J244" s="201"/>
      <c r="K244" s="201"/>
      <c r="L244" s="201"/>
      <c r="M244" s="201"/>
      <c r="N244" s="202" t="n">
        <f aca="false">BK244</f>
        <v>0</v>
      </c>
      <c r="O244" s="202"/>
      <c r="P244" s="202"/>
      <c r="Q244" s="202"/>
      <c r="R244" s="194"/>
      <c r="T244" s="195"/>
      <c r="U244" s="192"/>
      <c r="V244" s="192"/>
      <c r="W244" s="196" t="n">
        <f aca="false">SUM(W245:W297)</f>
        <v>0</v>
      </c>
      <c r="X244" s="192"/>
      <c r="Y244" s="196" t="n">
        <f aca="false">SUM(Y245:Y297)</f>
        <v>7.04399878</v>
      </c>
      <c r="Z244" s="192"/>
      <c r="AA244" s="197" t="n">
        <f aca="false">SUM(AA245:AA297)</f>
        <v>0</v>
      </c>
      <c r="AR244" s="198" t="s">
        <v>93</v>
      </c>
      <c r="AT244" s="199" t="s">
        <v>84</v>
      </c>
      <c r="AU244" s="199" t="s">
        <v>93</v>
      </c>
      <c r="AY244" s="198" t="s">
        <v>171</v>
      </c>
      <c r="BK244" s="200" t="n">
        <f aca="false">SUM(BK245:BK297)</f>
        <v>0</v>
      </c>
    </row>
    <row r="245" s="32" customFormat="true" ht="25.5" hidden="false" customHeight="true" outlineLevel="0" collapsed="false">
      <c r="B245" s="33"/>
      <c r="C245" s="203" t="s">
        <v>311</v>
      </c>
      <c r="D245" s="203" t="s">
        <v>172</v>
      </c>
      <c r="E245" s="204" t="s">
        <v>312</v>
      </c>
      <c r="F245" s="205" t="s">
        <v>313</v>
      </c>
      <c r="G245" s="205"/>
      <c r="H245" s="205"/>
      <c r="I245" s="205"/>
      <c r="J245" s="206" t="s">
        <v>261</v>
      </c>
      <c r="K245" s="207" t="n">
        <v>17.311</v>
      </c>
      <c r="L245" s="208" t="n">
        <v>0</v>
      </c>
      <c r="M245" s="208"/>
      <c r="N245" s="209" t="n">
        <f aca="false">ROUND(L245*K245,2)</f>
        <v>0</v>
      </c>
      <c r="O245" s="209"/>
      <c r="P245" s="209"/>
      <c r="Q245" s="209"/>
      <c r="R245" s="35"/>
      <c r="T245" s="210"/>
      <c r="U245" s="44" t="s">
        <v>50</v>
      </c>
      <c r="V245" s="34"/>
      <c r="W245" s="211" t="n">
        <f aca="false">V245*K245</f>
        <v>0</v>
      </c>
      <c r="X245" s="211" t="n">
        <v>0.16698</v>
      </c>
      <c r="Y245" s="211" t="n">
        <f aca="false">X245*K245</f>
        <v>2.89059078</v>
      </c>
      <c r="Z245" s="211" t="n">
        <v>0</v>
      </c>
      <c r="AA245" s="212" t="n">
        <f aca="false">Z245*K245</f>
        <v>0</v>
      </c>
      <c r="AR245" s="10" t="s">
        <v>176</v>
      </c>
      <c r="AT245" s="10" t="s">
        <v>172</v>
      </c>
      <c r="AU245" s="10" t="s">
        <v>112</v>
      </c>
      <c r="AY245" s="10" t="s">
        <v>171</v>
      </c>
      <c r="BE245" s="127" t="n">
        <f aca="false">IF(U245="základní",N245,0)</f>
        <v>0</v>
      </c>
      <c r="BF245" s="127" t="n">
        <f aca="false">IF(U245="snížená",N245,0)</f>
        <v>0</v>
      </c>
      <c r="BG245" s="127" t="n">
        <f aca="false">IF(U245="zákl. přenesená",N245,0)</f>
        <v>0</v>
      </c>
      <c r="BH245" s="127" t="n">
        <f aca="false">IF(U245="sníž. přenesená",N245,0)</f>
        <v>0</v>
      </c>
      <c r="BI245" s="127" t="n">
        <f aca="false">IF(U245="nulová",N245,0)</f>
        <v>0</v>
      </c>
      <c r="BJ245" s="10" t="s">
        <v>93</v>
      </c>
      <c r="BK245" s="127" t="n">
        <f aca="false">ROUND(L245*K245,2)</f>
        <v>0</v>
      </c>
      <c r="BL245" s="10" t="s">
        <v>176</v>
      </c>
      <c r="BM245" s="10" t="s">
        <v>314</v>
      </c>
    </row>
    <row r="246" s="213" customFormat="true" ht="16.5" hidden="false" customHeight="true" outlineLevel="0" collapsed="false">
      <c r="B246" s="214"/>
      <c r="C246" s="215"/>
      <c r="D246" s="215"/>
      <c r="E246" s="216"/>
      <c r="F246" s="217" t="s">
        <v>315</v>
      </c>
      <c r="G246" s="217"/>
      <c r="H246" s="217"/>
      <c r="I246" s="217"/>
      <c r="J246" s="215"/>
      <c r="K246" s="218" t="n">
        <v>6.24</v>
      </c>
      <c r="L246" s="215"/>
      <c r="M246" s="215"/>
      <c r="N246" s="215"/>
      <c r="O246" s="215"/>
      <c r="P246" s="215"/>
      <c r="Q246" s="215"/>
      <c r="R246" s="219"/>
      <c r="T246" s="220"/>
      <c r="U246" s="215"/>
      <c r="V246" s="215"/>
      <c r="W246" s="215"/>
      <c r="X246" s="215"/>
      <c r="Y246" s="215"/>
      <c r="Z246" s="215"/>
      <c r="AA246" s="221"/>
      <c r="AT246" s="222" t="s">
        <v>179</v>
      </c>
      <c r="AU246" s="222" t="s">
        <v>112</v>
      </c>
      <c r="AV246" s="213" t="s">
        <v>112</v>
      </c>
      <c r="AW246" s="213" t="s">
        <v>39</v>
      </c>
      <c r="AX246" s="213" t="s">
        <v>85</v>
      </c>
      <c r="AY246" s="222" t="s">
        <v>171</v>
      </c>
    </row>
    <row r="247" customFormat="false" ht="16.5" hidden="false" customHeight="true" outlineLevel="0" collapsed="false">
      <c r="A247" s="213"/>
      <c r="B247" s="214"/>
      <c r="C247" s="215"/>
      <c r="D247" s="215"/>
      <c r="E247" s="216"/>
      <c r="F247" s="223" t="s">
        <v>316</v>
      </c>
      <c r="G247" s="223"/>
      <c r="H247" s="223"/>
      <c r="I247" s="223"/>
      <c r="J247" s="215"/>
      <c r="K247" s="218" t="n">
        <v>8.496</v>
      </c>
      <c r="L247" s="215"/>
      <c r="M247" s="215"/>
      <c r="N247" s="215"/>
      <c r="O247" s="215"/>
      <c r="P247" s="215"/>
      <c r="Q247" s="215"/>
      <c r="R247" s="219"/>
      <c r="T247" s="220"/>
      <c r="U247" s="215"/>
      <c r="V247" s="215"/>
      <c r="W247" s="215"/>
      <c r="X247" s="215"/>
      <c r="Y247" s="215"/>
      <c r="Z247" s="215"/>
      <c r="AA247" s="221"/>
      <c r="AT247" s="222" t="s">
        <v>179</v>
      </c>
      <c r="AU247" s="222" t="s">
        <v>112</v>
      </c>
      <c r="AV247" s="213" t="s">
        <v>112</v>
      </c>
      <c r="AW247" s="213" t="s">
        <v>39</v>
      </c>
      <c r="AX247" s="213" t="s">
        <v>85</v>
      </c>
      <c r="AY247" s="222" t="s">
        <v>171</v>
      </c>
    </row>
    <row r="248" customFormat="false" ht="16.5" hidden="false" customHeight="true" outlineLevel="0" collapsed="false">
      <c r="A248" s="213"/>
      <c r="B248" s="214"/>
      <c r="C248" s="215"/>
      <c r="D248" s="215"/>
      <c r="E248" s="216"/>
      <c r="F248" s="223" t="s">
        <v>317</v>
      </c>
      <c r="G248" s="223"/>
      <c r="H248" s="223"/>
      <c r="I248" s="223"/>
      <c r="J248" s="215"/>
      <c r="K248" s="218" t="n">
        <v>7.854</v>
      </c>
      <c r="L248" s="215"/>
      <c r="M248" s="215"/>
      <c r="N248" s="215"/>
      <c r="O248" s="215"/>
      <c r="P248" s="215"/>
      <c r="Q248" s="215"/>
      <c r="R248" s="219"/>
      <c r="T248" s="220"/>
      <c r="U248" s="215"/>
      <c r="V248" s="215"/>
      <c r="W248" s="215"/>
      <c r="X248" s="215"/>
      <c r="Y248" s="215"/>
      <c r="Z248" s="215"/>
      <c r="AA248" s="221"/>
      <c r="AT248" s="222" t="s">
        <v>179</v>
      </c>
      <c r="AU248" s="222" t="s">
        <v>112</v>
      </c>
      <c r="AV248" s="213" t="s">
        <v>112</v>
      </c>
      <c r="AW248" s="213" t="s">
        <v>39</v>
      </c>
      <c r="AX248" s="213" t="s">
        <v>85</v>
      </c>
      <c r="AY248" s="222" t="s">
        <v>171</v>
      </c>
    </row>
    <row r="249" customFormat="false" ht="16.5" hidden="false" customHeight="true" outlineLevel="0" collapsed="false">
      <c r="A249" s="213"/>
      <c r="B249" s="214"/>
      <c r="C249" s="215"/>
      <c r="D249" s="215"/>
      <c r="E249" s="216"/>
      <c r="F249" s="223" t="s">
        <v>318</v>
      </c>
      <c r="G249" s="223"/>
      <c r="H249" s="223"/>
      <c r="I249" s="223"/>
      <c r="J249" s="215"/>
      <c r="K249" s="218" t="n">
        <v>-3.9</v>
      </c>
      <c r="L249" s="215"/>
      <c r="M249" s="215"/>
      <c r="N249" s="215"/>
      <c r="O249" s="215"/>
      <c r="P249" s="215"/>
      <c r="Q249" s="215"/>
      <c r="R249" s="219"/>
      <c r="T249" s="220"/>
      <c r="U249" s="215"/>
      <c r="V249" s="215"/>
      <c r="W249" s="215"/>
      <c r="X249" s="215"/>
      <c r="Y249" s="215"/>
      <c r="Z249" s="215"/>
      <c r="AA249" s="221"/>
      <c r="AT249" s="222" t="s">
        <v>179</v>
      </c>
      <c r="AU249" s="222" t="s">
        <v>112</v>
      </c>
      <c r="AV249" s="213" t="s">
        <v>112</v>
      </c>
      <c r="AW249" s="213" t="s">
        <v>39</v>
      </c>
      <c r="AX249" s="213" t="s">
        <v>85</v>
      </c>
      <c r="AY249" s="222" t="s">
        <v>171</v>
      </c>
    </row>
    <row r="250" customFormat="false" ht="16.5" hidden="false" customHeight="true" outlineLevel="0" collapsed="false">
      <c r="A250" s="213"/>
      <c r="B250" s="214"/>
      <c r="C250" s="215"/>
      <c r="D250" s="215"/>
      <c r="E250" s="216"/>
      <c r="F250" s="223" t="s">
        <v>319</v>
      </c>
      <c r="G250" s="223"/>
      <c r="H250" s="223"/>
      <c r="I250" s="223"/>
      <c r="J250" s="215"/>
      <c r="K250" s="218" t="n">
        <v>-1.17</v>
      </c>
      <c r="L250" s="215"/>
      <c r="M250" s="215"/>
      <c r="N250" s="215"/>
      <c r="O250" s="215"/>
      <c r="P250" s="215"/>
      <c r="Q250" s="215"/>
      <c r="R250" s="219"/>
      <c r="T250" s="220"/>
      <c r="U250" s="215"/>
      <c r="V250" s="215"/>
      <c r="W250" s="215"/>
      <c r="X250" s="215"/>
      <c r="Y250" s="215"/>
      <c r="Z250" s="215"/>
      <c r="AA250" s="221"/>
      <c r="AT250" s="222" t="s">
        <v>179</v>
      </c>
      <c r="AU250" s="222" t="s">
        <v>112</v>
      </c>
      <c r="AV250" s="213" t="s">
        <v>112</v>
      </c>
      <c r="AW250" s="213" t="s">
        <v>39</v>
      </c>
      <c r="AX250" s="213" t="s">
        <v>85</v>
      </c>
      <c r="AY250" s="222" t="s">
        <v>171</v>
      </c>
    </row>
    <row r="251" customFormat="false" ht="16.5" hidden="false" customHeight="true" outlineLevel="0" collapsed="false">
      <c r="A251" s="213"/>
      <c r="B251" s="214"/>
      <c r="C251" s="215"/>
      <c r="D251" s="215"/>
      <c r="E251" s="216"/>
      <c r="F251" s="223" t="s">
        <v>320</v>
      </c>
      <c r="G251" s="223"/>
      <c r="H251" s="223"/>
      <c r="I251" s="223"/>
      <c r="J251" s="215"/>
      <c r="K251" s="218" t="n">
        <v>-2.1</v>
      </c>
      <c r="L251" s="215"/>
      <c r="M251" s="215"/>
      <c r="N251" s="215"/>
      <c r="O251" s="215"/>
      <c r="P251" s="215"/>
      <c r="Q251" s="215"/>
      <c r="R251" s="219"/>
      <c r="T251" s="220"/>
      <c r="U251" s="215"/>
      <c r="V251" s="215"/>
      <c r="W251" s="215"/>
      <c r="X251" s="215"/>
      <c r="Y251" s="215"/>
      <c r="Z251" s="215"/>
      <c r="AA251" s="221"/>
      <c r="AT251" s="222" t="s">
        <v>179</v>
      </c>
      <c r="AU251" s="222" t="s">
        <v>112</v>
      </c>
      <c r="AV251" s="213" t="s">
        <v>112</v>
      </c>
      <c r="AW251" s="213" t="s">
        <v>39</v>
      </c>
      <c r="AX251" s="213" t="s">
        <v>85</v>
      </c>
      <c r="AY251" s="222" t="s">
        <v>171</v>
      </c>
    </row>
    <row r="252" customFormat="false" ht="16.5" hidden="false" customHeight="true" outlineLevel="0" collapsed="false">
      <c r="A252" s="213"/>
      <c r="B252" s="214"/>
      <c r="C252" s="215"/>
      <c r="D252" s="215"/>
      <c r="E252" s="216"/>
      <c r="F252" s="223" t="s">
        <v>321</v>
      </c>
      <c r="G252" s="223"/>
      <c r="H252" s="223"/>
      <c r="I252" s="223"/>
      <c r="J252" s="215"/>
      <c r="K252" s="218" t="n">
        <v>1.891</v>
      </c>
      <c r="L252" s="215"/>
      <c r="M252" s="215"/>
      <c r="N252" s="215"/>
      <c r="O252" s="215"/>
      <c r="P252" s="215"/>
      <c r="Q252" s="215"/>
      <c r="R252" s="219"/>
      <c r="T252" s="220"/>
      <c r="U252" s="215"/>
      <c r="V252" s="215"/>
      <c r="W252" s="215"/>
      <c r="X252" s="215"/>
      <c r="Y252" s="215"/>
      <c r="Z252" s="215"/>
      <c r="AA252" s="221"/>
      <c r="AT252" s="222" t="s">
        <v>179</v>
      </c>
      <c r="AU252" s="222" t="s">
        <v>112</v>
      </c>
      <c r="AV252" s="213" t="s">
        <v>112</v>
      </c>
      <c r="AW252" s="213" t="s">
        <v>39</v>
      </c>
      <c r="AX252" s="213" t="s">
        <v>85</v>
      </c>
      <c r="AY252" s="222" t="s">
        <v>171</v>
      </c>
    </row>
    <row r="253" s="233" customFormat="true" ht="16.5" hidden="false" customHeight="true" outlineLevel="0" collapsed="false">
      <c r="B253" s="234"/>
      <c r="C253" s="235"/>
      <c r="D253" s="235"/>
      <c r="E253" s="236"/>
      <c r="F253" s="237" t="s">
        <v>219</v>
      </c>
      <c r="G253" s="237"/>
      <c r="H253" s="237"/>
      <c r="I253" s="237"/>
      <c r="J253" s="235"/>
      <c r="K253" s="238" t="n">
        <v>17.311</v>
      </c>
      <c r="L253" s="235"/>
      <c r="M253" s="235"/>
      <c r="N253" s="235"/>
      <c r="O253" s="235"/>
      <c r="P253" s="235"/>
      <c r="Q253" s="235"/>
      <c r="R253" s="239"/>
      <c r="T253" s="240"/>
      <c r="U253" s="235"/>
      <c r="V253" s="235"/>
      <c r="W253" s="235"/>
      <c r="X253" s="235"/>
      <c r="Y253" s="235"/>
      <c r="Z253" s="235"/>
      <c r="AA253" s="241"/>
      <c r="AT253" s="242" t="s">
        <v>179</v>
      </c>
      <c r="AU253" s="242" t="s">
        <v>112</v>
      </c>
      <c r="AV253" s="233" t="s">
        <v>176</v>
      </c>
      <c r="AW253" s="233" t="s">
        <v>39</v>
      </c>
      <c r="AX253" s="233" t="s">
        <v>93</v>
      </c>
      <c r="AY253" s="242" t="s">
        <v>171</v>
      </c>
    </row>
    <row r="254" s="32" customFormat="true" ht="25.5" hidden="false" customHeight="true" outlineLevel="0" collapsed="false">
      <c r="B254" s="33"/>
      <c r="C254" s="203" t="s">
        <v>322</v>
      </c>
      <c r="D254" s="203" t="s">
        <v>172</v>
      </c>
      <c r="E254" s="204" t="s">
        <v>323</v>
      </c>
      <c r="F254" s="205" t="s">
        <v>324</v>
      </c>
      <c r="G254" s="205"/>
      <c r="H254" s="205"/>
      <c r="I254" s="205"/>
      <c r="J254" s="206" t="s">
        <v>325</v>
      </c>
      <c r="K254" s="207" t="n">
        <v>6</v>
      </c>
      <c r="L254" s="208" t="n">
        <v>0</v>
      </c>
      <c r="M254" s="208"/>
      <c r="N254" s="209" t="n">
        <f aca="false">ROUND(L254*K254,2)</f>
        <v>0</v>
      </c>
      <c r="O254" s="209"/>
      <c r="P254" s="209"/>
      <c r="Q254" s="209"/>
      <c r="R254" s="35"/>
      <c r="T254" s="210"/>
      <c r="U254" s="44" t="s">
        <v>50</v>
      </c>
      <c r="V254" s="34"/>
      <c r="W254" s="211" t="n">
        <f aca="false">V254*K254</f>
        <v>0</v>
      </c>
      <c r="X254" s="211" t="n">
        <v>0.02278</v>
      </c>
      <c r="Y254" s="211" t="n">
        <f aca="false">X254*K254</f>
        <v>0.13668</v>
      </c>
      <c r="Z254" s="211" t="n">
        <v>0</v>
      </c>
      <c r="AA254" s="212" t="n">
        <f aca="false">Z254*K254</f>
        <v>0</v>
      </c>
      <c r="AR254" s="10" t="s">
        <v>176</v>
      </c>
      <c r="AT254" s="10" t="s">
        <v>172</v>
      </c>
      <c r="AU254" s="10" t="s">
        <v>112</v>
      </c>
      <c r="AY254" s="10" t="s">
        <v>171</v>
      </c>
      <c r="BE254" s="127" t="n">
        <f aca="false">IF(U254="základní",N254,0)</f>
        <v>0</v>
      </c>
      <c r="BF254" s="127" t="n">
        <f aca="false">IF(U254="snížená",N254,0)</f>
        <v>0</v>
      </c>
      <c r="BG254" s="127" t="n">
        <f aca="false">IF(U254="zákl. přenesená",N254,0)</f>
        <v>0</v>
      </c>
      <c r="BH254" s="127" t="n">
        <f aca="false">IF(U254="sníž. přenesená",N254,0)</f>
        <v>0</v>
      </c>
      <c r="BI254" s="127" t="n">
        <f aca="false">IF(U254="nulová",N254,0)</f>
        <v>0</v>
      </c>
      <c r="BJ254" s="10" t="s">
        <v>93</v>
      </c>
      <c r="BK254" s="127" t="n">
        <f aca="false">ROUND(L254*K254,2)</f>
        <v>0</v>
      </c>
      <c r="BL254" s="10" t="s">
        <v>176</v>
      </c>
      <c r="BM254" s="10" t="s">
        <v>326</v>
      </c>
    </row>
    <row r="255" s="32" customFormat="true" ht="25.5" hidden="false" customHeight="true" outlineLevel="0" collapsed="false">
      <c r="B255" s="33"/>
      <c r="C255" s="203" t="s">
        <v>327</v>
      </c>
      <c r="D255" s="203" t="s">
        <v>172</v>
      </c>
      <c r="E255" s="204" t="s">
        <v>328</v>
      </c>
      <c r="F255" s="205" t="s">
        <v>329</v>
      </c>
      <c r="G255" s="205"/>
      <c r="H255" s="205"/>
      <c r="I255" s="205"/>
      <c r="J255" s="206" t="s">
        <v>330</v>
      </c>
      <c r="K255" s="207" t="n">
        <v>17.72</v>
      </c>
      <c r="L255" s="208" t="n">
        <v>0</v>
      </c>
      <c r="M255" s="208"/>
      <c r="N255" s="209" t="n">
        <f aca="false">ROUND(L255*K255,2)</f>
        <v>0</v>
      </c>
      <c r="O255" s="209"/>
      <c r="P255" s="209"/>
      <c r="Q255" s="209"/>
      <c r="R255" s="35"/>
      <c r="T255" s="210"/>
      <c r="U255" s="44" t="s">
        <v>50</v>
      </c>
      <c r="V255" s="34"/>
      <c r="W255" s="211" t="n">
        <f aca="false">V255*K255</f>
        <v>0</v>
      </c>
      <c r="X255" s="211" t="n">
        <v>0.09467</v>
      </c>
      <c r="Y255" s="211" t="n">
        <f aca="false">X255*K255</f>
        <v>1.6775524</v>
      </c>
      <c r="Z255" s="211" t="n">
        <v>0</v>
      </c>
      <c r="AA255" s="212" t="n">
        <f aca="false">Z255*K255</f>
        <v>0</v>
      </c>
      <c r="AR255" s="10" t="s">
        <v>176</v>
      </c>
      <c r="AT255" s="10" t="s">
        <v>172</v>
      </c>
      <c r="AU255" s="10" t="s">
        <v>112</v>
      </c>
      <c r="AY255" s="10" t="s">
        <v>171</v>
      </c>
      <c r="BE255" s="127" t="n">
        <f aca="false">IF(U255="základní",N255,0)</f>
        <v>0</v>
      </c>
      <c r="BF255" s="127" t="n">
        <f aca="false">IF(U255="snížená",N255,0)</f>
        <v>0</v>
      </c>
      <c r="BG255" s="127" t="n">
        <f aca="false">IF(U255="zákl. přenesená",N255,0)</f>
        <v>0</v>
      </c>
      <c r="BH255" s="127" t="n">
        <f aca="false">IF(U255="sníž. přenesená",N255,0)</f>
        <v>0</v>
      </c>
      <c r="BI255" s="127" t="n">
        <f aca="false">IF(U255="nulová",N255,0)</f>
        <v>0</v>
      </c>
      <c r="BJ255" s="10" t="s">
        <v>93</v>
      </c>
      <c r="BK255" s="127" t="n">
        <f aca="false">ROUND(L255*K255,2)</f>
        <v>0</v>
      </c>
      <c r="BL255" s="10" t="s">
        <v>176</v>
      </c>
      <c r="BM255" s="10" t="s">
        <v>331</v>
      </c>
    </row>
    <row r="256" s="213" customFormat="true" ht="16.5" hidden="false" customHeight="true" outlineLevel="0" collapsed="false">
      <c r="B256" s="214"/>
      <c r="C256" s="215"/>
      <c r="D256" s="215"/>
      <c r="E256" s="216"/>
      <c r="F256" s="217" t="s">
        <v>332</v>
      </c>
      <c r="G256" s="217"/>
      <c r="H256" s="217"/>
      <c r="I256" s="217"/>
      <c r="J256" s="215"/>
      <c r="K256" s="218" t="n">
        <v>13.12</v>
      </c>
      <c r="L256" s="215"/>
      <c r="M256" s="215"/>
      <c r="N256" s="215"/>
      <c r="O256" s="215"/>
      <c r="P256" s="215"/>
      <c r="Q256" s="215"/>
      <c r="R256" s="219"/>
      <c r="T256" s="220"/>
      <c r="U256" s="215"/>
      <c r="V256" s="215"/>
      <c r="W256" s="215"/>
      <c r="X256" s="215"/>
      <c r="Y256" s="215"/>
      <c r="Z256" s="215"/>
      <c r="AA256" s="221"/>
      <c r="AT256" s="222" t="s">
        <v>179</v>
      </c>
      <c r="AU256" s="222" t="s">
        <v>112</v>
      </c>
      <c r="AV256" s="213" t="s">
        <v>112</v>
      </c>
      <c r="AW256" s="213" t="s">
        <v>39</v>
      </c>
      <c r="AX256" s="213" t="s">
        <v>85</v>
      </c>
      <c r="AY256" s="222" t="s">
        <v>171</v>
      </c>
    </row>
    <row r="257" customFormat="false" ht="16.5" hidden="false" customHeight="true" outlineLevel="0" collapsed="false">
      <c r="A257" s="213"/>
      <c r="B257" s="214"/>
      <c r="C257" s="215"/>
      <c r="D257" s="215"/>
      <c r="E257" s="216"/>
      <c r="F257" s="223" t="s">
        <v>333</v>
      </c>
      <c r="G257" s="223"/>
      <c r="H257" s="223"/>
      <c r="I257" s="223"/>
      <c r="J257" s="215"/>
      <c r="K257" s="218" t="n">
        <v>4.6</v>
      </c>
      <c r="L257" s="215"/>
      <c r="M257" s="215"/>
      <c r="N257" s="215"/>
      <c r="O257" s="215"/>
      <c r="P257" s="215"/>
      <c r="Q257" s="215"/>
      <c r="R257" s="219"/>
      <c r="T257" s="220"/>
      <c r="U257" s="215"/>
      <c r="V257" s="215"/>
      <c r="W257" s="215"/>
      <c r="X257" s="215"/>
      <c r="Y257" s="215"/>
      <c r="Z257" s="215"/>
      <c r="AA257" s="221"/>
      <c r="AT257" s="222" t="s">
        <v>179</v>
      </c>
      <c r="AU257" s="222" t="s">
        <v>112</v>
      </c>
      <c r="AV257" s="213" t="s">
        <v>112</v>
      </c>
      <c r="AW257" s="213" t="s">
        <v>39</v>
      </c>
      <c r="AX257" s="213" t="s">
        <v>85</v>
      </c>
      <c r="AY257" s="222" t="s">
        <v>171</v>
      </c>
    </row>
    <row r="258" s="233" customFormat="true" ht="16.5" hidden="false" customHeight="true" outlineLevel="0" collapsed="false">
      <c r="B258" s="234"/>
      <c r="C258" s="235"/>
      <c r="D258" s="235"/>
      <c r="E258" s="236"/>
      <c r="F258" s="237" t="s">
        <v>219</v>
      </c>
      <c r="G258" s="237"/>
      <c r="H258" s="237"/>
      <c r="I258" s="237"/>
      <c r="J258" s="235"/>
      <c r="K258" s="238" t="n">
        <v>17.72</v>
      </c>
      <c r="L258" s="235"/>
      <c r="M258" s="235"/>
      <c r="N258" s="235"/>
      <c r="O258" s="235"/>
      <c r="P258" s="235"/>
      <c r="Q258" s="235"/>
      <c r="R258" s="239"/>
      <c r="T258" s="240"/>
      <c r="U258" s="235"/>
      <c r="V258" s="235"/>
      <c r="W258" s="235"/>
      <c r="X258" s="235"/>
      <c r="Y258" s="235"/>
      <c r="Z258" s="235"/>
      <c r="AA258" s="241"/>
      <c r="AT258" s="242" t="s">
        <v>179</v>
      </c>
      <c r="AU258" s="242" t="s">
        <v>112</v>
      </c>
      <c r="AV258" s="233" t="s">
        <v>176</v>
      </c>
      <c r="AW258" s="233" t="s">
        <v>39</v>
      </c>
      <c r="AX258" s="233" t="s">
        <v>93</v>
      </c>
      <c r="AY258" s="242" t="s">
        <v>171</v>
      </c>
    </row>
    <row r="259" s="32" customFormat="true" ht="16.5" hidden="false" customHeight="true" outlineLevel="0" collapsed="false">
      <c r="B259" s="33"/>
      <c r="C259" s="203" t="s">
        <v>334</v>
      </c>
      <c r="D259" s="203" t="s">
        <v>172</v>
      </c>
      <c r="E259" s="204" t="s">
        <v>335</v>
      </c>
      <c r="F259" s="205" t="s">
        <v>336</v>
      </c>
      <c r="G259" s="205"/>
      <c r="H259" s="205"/>
      <c r="I259" s="205"/>
      <c r="J259" s="206" t="s">
        <v>175</v>
      </c>
      <c r="K259" s="207" t="n">
        <v>0.904</v>
      </c>
      <c r="L259" s="208" t="n">
        <v>0</v>
      </c>
      <c r="M259" s="208"/>
      <c r="N259" s="209" t="n">
        <f aca="false">ROUND(L259*K259,2)</f>
        <v>0</v>
      </c>
      <c r="O259" s="209"/>
      <c r="P259" s="209"/>
      <c r="Q259" s="209"/>
      <c r="R259" s="35"/>
      <c r="T259" s="210"/>
      <c r="U259" s="44" t="s">
        <v>50</v>
      </c>
      <c r="V259" s="34"/>
      <c r="W259" s="211" t="n">
        <f aca="false">V259*K259</f>
        <v>0</v>
      </c>
      <c r="X259" s="211" t="n">
        <v>2.4533</v>
      </c>
      <c r="Y259" s="211" t="n">
        <f aca="false">X259*K259</f>
        <v>2.2177832</v>
      </c>
      <c r="Z259" s="211" t="n">
        <v>0</v>
      </c>
      <c r="AA259" s="212" t="n">
        <f aca="false">Z259*K259</f>
        <v>0</v>
      </c>
      <c r="AR259" s="10" t="s">
        <v>176</v>
      </c>
      <c r="AT259" s="10" t="s">
        <v>172</v>
      </c>
      <c r="AU259" s="10" t="s">
        <v>112</v>
      </c>
      <c r="AY259" s="10" t="s">
        <v>171</v>
      </c>
      <c r="BE259" s="127" t="n">
        <f aca="false">IF(U259="základní",N259,0)</f>
        <v>0</v>
      </c>
      <c r="BF259" s="127" t="n">
        <f aca="false">IF(U259="snížená",N259,0)</f>
        <v>0</v>
      </c>
      <c r="BG259" s="127" t="n">
        <f aca="false">IF(U259="zákl. přenesená",N259,0)</f>
        <v>0</v>
      </c>
      <c r="BH259" s="127" t="n">
        <f aca="false">IF(U259="sníž. přenesená",N259,0)</f>
        <v>0</v>
      </c>
      <c r="BI259" s="127" t="n">
        <f aca="false">IF(U259="nulová",N259,0)</f>
        <v>0</v>
      </c>
      <c r="BJ259" s="10" t="s">
        <v>93</v>
      </c>
      <c r="BK259" s="127" t="n">
        <f aca="false">ROUND(L259*K259,2)</f>
        <v>0</v>
      </c>
      <c r="BL259" s="10" t="s">
        <v>176</v>
      </c>
      <c r="BM259" s="10" t="s">
        <v>337</v>
      </c>
    </row>
    <row r="260" s="213" customFormat="true" ht="16.5" hidden="false" customHeight="true" outlineLevel="0" collapsed="false">
      <c r="B260" s="214"/>
      <c r="C260" s="215"/>
      <c r="D260" s="215"/>
      <c r="E260" s="216"/>
      <c r="F260" s="217" t="s">
        <v>338</v>
      </c>
      <c r="G260" s="217"/>
      <c r="H260" s="217"/>
      <c r="I260" s="217"/>
      <c r="J260" s="215"/>
      <c r="K260" s="218" t="n">
        <v>0.988</v>
      </c>
      <c r="L260" s="215"/>
      <c r="M260" s="215"/>
      <c r="N260" s="215"/>
      <c r="O260" s="215"/>
      <c r="P260" s="215"/>
      <c r="Q260" s="215"/>
      <c r="R260" s="219"/>
      <c r="T260" s="220"/>
      <c r="U260" s="215"/>
      <c r="V260" s="215"/>
      <c r="W260" s="215"/>
      <c r="X260" s="215"/>
      <c r="Y260" s="215"/>
      <c r="Z260" s="215"/>
      <c r="AA260" s="221"/>
      <c r="AT260" s="222" t="s">
        <v>179</v>
      </c>
      <c r="AU260" s="222" t="s">
        <v>112</v>
      </c>
      <c r="AV260" s="213" t="s">
        <v>112</v>
      </c>
      <c r="AW260" s="213" t="s">
        <v>39</v>
      </c>
      <c r="AX260" s="213" t="s">
        <v>85</v>
      </c>
      <c r="AY260" s="222" t="s">
        <v>171</v>
      </c>
    </row>
    <row r="261" customFormat="false" ht="16.5" hidden="false" customHeight="true" outlineLevel="0" collapsed="false">
      <c r="A261" s="213"/>
      <c r="B261" s="214"/>
      <c r="C261" s="215"/>
      <c r="D261" s="215"/>
      <c r="E261" s="216"/>
      <c r="F261" s="223" t="s">
        <v>339</v>
      </c>
      <c r="G261" s="223"/>
      <c r="H261" s="223"/>
      <c r="I261" s="223"/>
      <c r="J261" s="215"/>
      <c r="K261" s="218" t="n">
        <v>-0.453</v>
      </c>
      <c r="L261" s="215"/>
      <c r="M261" s="215"/>
      <c r="N261" s="215"/>
      <c r="O261" s="215"/>
      <c r="P261" s="215"/>
      <c r="Q261" s="215"/>
      <c r="R261" s="219"/>
      <c r="T261" s="220"/>
      <c r="U261" s="215"/>
      <c r="V261" s="215"/>
      <c r="W261" s="215"/>
      <c r="X261" s="215"/>
      <c r="Y261" s="215"/>
      <c r="Z261" s="215"/>
      <c r="AA261" s="221"/>
      <c r="AT261" s="222" t="s">
        <v>179</v>
      </c>
      <c r="AU261" s="222" t="s">
        <v>112</v>
      </c>
      <c r="AV261" s="213" t="s">
        <v>112</v>
      </c>
      <c r="AW261" s="213" t="s">
        <v>39</v>
      </c>
      <c r="AX261" s="213" t="s">
        <v>85</v>
      </c>
      <c r="AY261" s="222" t="s">
        <v>171</v>
      </c>
    </row>
    <row r="262" s="224" customFormat="true" ht="16.5" hidden="false" customHeight="true" outlineLevel="0" collapsed="false">
      <c r="B262" s="225"/>
      <c r="C262" s="226"/>
      <c r="D262" s="226"/>
      <c r="E262" s="227"/>
      <c r="F262" s="228" t="s">
        <v>340</v>
      </c>
      <c r="G262" s="228"/>
      <c r="H262" s="228"/>
      <c r="I262" s="228"/>
      <c r="J262" s="226"/>
      <c r="K262" s="227"/>
      <c r="L262" s="226"/>
      <c r="M262" s="226"/>
      <c r="N262" s="226"/>
      <c r="O262" s="226"/>
      <c r="P262" s="226"/>
      <c r="Q262" s="226"/>
      <c r="R262" s="229"/>
      <c r="T262" s="230"/>
      <c r="U262" s="226"/>
      <c r="V262" s="226"/>
      <c r="W262" s="226"/>
      <c r="X262" s="226"/>
      <c r="Y262" s="226"/>
      <c r="Z262" s="226"/>
      <c r="AA262" s="231"/>
      <c r="AT262" s="232" t="s">
        <v>179</v>
      </c>
      <c r="AU262" s="232" t="s">
        <v>112</v>
      </c>
      <c r="AV262" s="224" t="s">
        <v>93</v>
      </c>
      <c r="AW262" s="224" t="s">
        <v>39</v>
      </c>
      <c r="AX262" s="224" t="s">
        <v>85</v>
      </c>
      <c r="AY262" s="232" t="s">
        <v>171</v>
      </c>
    </row>
    <row r="263" s="213" customFormat="true" ht="16.5" hidden="false" customHeight="true" outlineLevel="0" collapsed="false">
      <c r="B263" s="214"/>
      <c r="C263" s="215"/>
      <c r="D263" s="215"/>
      <c r="E263" s="216"/>
      <c r="F263" s="223" t="s">
        <v>341</v>
      </c>
      <c r="G263" s="223"/>
      <c r="H263" s="223"/>
      <c r="I263" s="223"/>
      <c r="J263" s="215"/>
      <c r="K263" s="218" t="n">
        <v>0.549</v>
      </c>
      <c r="L263" s="215"/>
      <c r="M263" s="215"/>
      <c r="N263" s="215"/>
      <c r="O263" s="215"/>
      <c r="P263" s="215"/>
      <c r="Q263" s="215"/>
      <c r="R263" s="219"/>
      <c r="T263" s="220"/>
      <c r="U263" s="215"/>
      <c r="V263" s="215"/>
      <c r="W263" s="215"/>
      <c r="X263" s="215"/>
      <c r="Y263" s="215"/>
      <c r="Z263" s="215"/>
      <c r="AA263" s="221"/>
      <c r="AT263" s="222" t="s">
        <v>179</v>
      </c>
      <c r="AU263" s="222" t="s">
        <v>112</v>
      </c>
      <c r="AV263" s="213" t="s">
        <v>112</v>
      </c>
      <c r="AW263" s="213" t="s">
        <v>39</v>
      </c>
      <c r="AX263" s="213" t="s">
        <v>85</v>
      </c>
      <c r="AY263" s="222" t="s">
        <v>171</v>
      </c>
    </row>
    <row r="264" s="213" customFormat="true" ht="16.5" hidden="false" customHeight="true" outlineLevel="0" collapsed="false">
      <c r="B264" s="214"/>
      <c r="C264" s="215"/>
      <c r="D264" s="215"/>
      <c r="E264" s="216"/>
      <c r="F264" s="223" t="s">
        <v>342</v>
      </c>
      <c r="G264" s="223"/>
      <c r="H264" s="223"/>
      <c r="I264" s="223"/>
      <c r="J264" s="215"/>
      <c r="K264" s="218" t="n">
        <v>-0.18</v>
      </c>
      <c r="L264" s="215"/>
      <c r="M264" s="215"/>
      <c r="N264" s="215"/>
      <c r="O264" s="215"/>
      <c r="P264" s="215"/>
      <c r="Q264" s="215"/>
      <c r="R264" s="219"/>
      <c r="T264" s="220"/>
      <c r="U264" s="215"/>
      <c r="V264" s="215"/>
      <c r="W264" s="215"/>
      <c r="X264" s="215"/>
      <c r="Y264" s="215"/>
      <c r="Z264" s="215"/>
      <c r="AA264" s="221"/>
      <c r="AT264" s="222" t="s">
        <v>179</v>
      </c>
      <c r="AU264" s="222" t="s">
        <v>112</v>
      </c>
      <c r="AV264" s="213" t="s">
        <v>112</v>
      </c>
      <c r="AW264" s="213" t="s">
        <v>39</v>
      </c>
      <c r="AX264" s="213" t="s">
        <v>85</v>
      </c>
      <c r="AY264" s="222" t="s">
        <v>171</v>
      </c>
    </row>
    <row r="265" s="224" customFormat="true" ht="16.5" hidden="false" customHeight="true" outlineLevel="0" collapsed="false">
      <c r="B265" s="225"/>
      <c r="C265" s="226"/>
      <c r="D265" s="226"/>
      <c r="E265" s="227"/>
      <c r="F265" s="228" t="s">
        <v>343</v>
      </c>
      <c r="G265" s="228"/>
      <c r="H265" s="228"/>
      <c r="I265" s="228"/>
      <c r="J265" s="226"/>
      <c r="K265" s="227"/>
      <c r="L265" s="226"/>
      <c r="M265" s="226"/>
      <c r="N265" s="226"/>
      <c r="O265" s="226"/>
      <c r="P265" s="226"/>
      <c r="Q265" s="226"/>
      <c r="R265" s="229"/>
      <c r="T265" s="230"/>
      <c r="U265" s="226"/>
      <c r="V265" s="226"/>
      <c r="W265" s="226"/>
      <c r="X265" s="226"/>
      <c r="Y265" s="226"/>
      <c r="Z265" s="226"/>
      <c r="AA265" s="231"/>
      <c r="AT265" s="232" t="s">
        <v>179</v>
      </c>
      <c r="AU265" s="232" t="s">
        <v>112</v>
      </c>
      <c r="AV265" s="224" t="s">
        <v>93</v>
      </c>
      <c r="AW265" s="224" t="s">
        <v>39</v>
      </c>
      <c r="AX265" s="224" t="s">
        <v>85</v>
      </c>
      <c r="AY265" s="232" t="s">
        <v>171</v>
      </c>
    </row>
    <row r="266" s="233" customFormat="true" ht="16.5" hidden="false" customHeight="true" outlineLevel="0" collapsed="false">
      <c r="B266" s="234"/>
      <c r="C266" s="235"/>
      <c r="D266" s="235"/>
      <c r="E266" s="236"/>
      <c r="F266" s="237" t="s">
        <v>219</v>
      </c>
      <c r="G266" s="237"/>
      <c r="H266" s="237"/>
      <c r="I266" s="237"/>
      <c r="J266" s="235"/>
      <c r="K266" s="238" t="n">
        <v>0.904</v>
      </c>
      <c r="L266" s="235"/>
      <c r="M266" s="235"/>
      <c r="N266" s="235"/>
      <c r="O266" s="235"/>
      <c r="P266" s="235"/>
      <c r="Q266" s="235"/>
      <c r="R266" s="239"/>
      <c r="T266" s="240"/>
      <c r="U266" s="235"/>
      <c r="V266" s="235"/>
      <c r="W266" s="235"/>
      <c r="X266" s="235"/>
      <c r="Y266" s="235"/>
      <c r="Z266" s="235"/>
      <c r="AA266" s="241"/>
      <c r="AT266" s="242" t="s">
        <v>179</v>
      </c>
      <c r="AU266" s="242" t="s">
        <v>112</v>
      </c>
      <c r="AV266" s="233" t="s">
        <v>176</v>
      </c>
      <c r="AW266" s="233" t="s">
        <v>39</v>
      </c>
      <c r="AX266" s="233" t="s">
        <v>93</v>
      </c>
      <c r="AY266" s="242" t="s">
        <v>171</v>
      </c>
    </row>
    <row r="267" s="32" customFormat="true" ht="25.5" hidden="false" customHeight="true" outlineLevel="0" collapsed="false">
      <c r="B267" s="33"/>
      <c r="C267" s="203" t="s">
        <v>344</v>
      </c>
      <c r="D267" s="203" t="s">
        <v>172</v>
      </c>
      <c r="E267" s="204" t="s">
        <v>345</v>
      </c>
      <c r="F267" s="205" t="s">
        <v>346</v>
      </c>
      <c r="G267" s="205"/>
      <c r="H267" s="205"/>
      <c r="I267" s="205"/>
      <c r="J267" s="206" t="s">
        <v>261</v>
      </c>
      <c r="K267" s="207" t="n">
        <v>12.179</v>
      </c>
      <c r="L267" s="208" t="n">
        <v>0</v>
      </c>
      <c r="M267" s="208"/>
      <c r="N267" s="209" t="n">
        <f aca="false">ROUND(L267*K267,2)</f>
        <v>0</v>
      </c>
      <c r="O267" s="209"/>
      <c r="P267" s="209"/>
      <c r="Q267" s="209"/>
      <c r="R267" s="35"/>
      <c r="T267" s="210"/>
      <c r="U267" s="44" t="s">
        <v>50</v>
      </c>
      <c r="V267" s="34"/>
      <c r="W267" s="211" t="n">
        <f aca="false">V267*K267</f>
        <v>0</v>
      </c>
      <c r="X267" s="211" t="n">
        <v>0</v>
      </c>
      <c r="Y267" s="211" t="n">
        <f aca="false">X267*K267</f>
        <v>0</v>
      </c>
      <c r="Z267" s="211" t="n">
        <v>0</v>
      </c>
      <c r="AA267" s="212" t="n">
        <f aca="false">Z267*K267</f>
        <v>0</v>
      </c>
      <c r="AR267" s="10" t="s">
        <v>176</v>
      </c>
      <c r="AT267" s="10" t="s">
        <v>172</v>
      </c>
      <c r="AU267" s="10" t="s">
        <v>112</v>
      </c>
      <c r="AY267" s="10" t="s">
        <v>171</v>
      </c>
      <c r="BE267" s="127" t="n">
        <f aca="false">IF(U267="základní",N267,0)</f>
        <v>0</v>
      </c>
      <c r="BF267" s="127" t="n">
        <f aca="false">IF(U267="snížená",N267,0)</f>
        <v>0</v>
      </c>
      <c r="BG267" s="127" t="n">
        <f aca="false">IF(U267="zákl. přenesená",N267,0)</f>
        <v>0</v>
      </c>
      <c r="BH267" s="127" t="n">
        <f aca="false">IF(U267="sníž. přenesená",N267,0)</f>
        <v>0</v>
      </c>
      <c r="BI267" s="127" t="n">
        <f aca="false">IF(U267="nulová",N267,0)</f>
        <v>0</v>
      </c>
      <c r="BJ267" s="10" t="s">
        <v>93</v>
      </c>
      <c r="BK267" s="127" t="n">
        <f aca="false">ROUND(L267*K267,2)</f>
        <v>0</v>
      </c>
      <c r="BL267" s="10" t="s">
        <v>176</v>
      </c>
      <c r="BM267" s="10" t="s">
        <v>347</v>
      </c>
    </row>
    <row r="268" s="213" customFormat="true" ht="16.5" hidden="false" customHeight="true" outlineLevel="0" collapsed="false">
      <c r="B268" s="214"/>
      <c r="C268" s="215"/>
      <c r="D268" s="215"/>
      <c r="E268" s="216"/>
      <c r="F268" s="217" t="s">
        <v>348</v>
      </c>
      <c r="G268" s="217"/>
      <c r="H268" s="217"/>
      <c r="I268" s="217"/>
      <c r="J268" s="215"/>
      <c r="K268" s="218" t="n">
        <v>5.338</v>
      </c>
      <c r="L268" s="215"/>
      <c r="M268" s="215"/>
      <c r="N268" s="215"/>
      <c r="O268" s="215"/>
      <c r="P268" s="215"/>
      <c r="Q268" s="215"/>
      <c r="R268" s="219"/>
      <c r="T268" s="220"/>
      <c r="U268" s="215"/>
      <c r="V268" s="215"/>
      <c r="W268" s="215"/>
      <c r="X268" s="215"/>
      <c r="Y268" s="215"/>
      <c r="Z268" s="215"/>
      <c r="AA268" s="221"/>
      <c r="AT268" s="222" t="s">
        <v>179</v>
      </c>
      <c r="AU268" s="222" t="s">
        <v>112</v>
      </c>
      <c r="AV268" s="213" t="s">
        <v>112</v>
      </c>
      <c r="AW268" s="213" t="s">
        <v>39</v>
      </c>
      <c r="AX268" s="213" t="s">
        <v>85</v>
      </c>
      <c r="AY268" s="222" t="s">
        <v>171</v>
      </c>
    </row>
    <row r="269" customFormat="false" ht="16.5" hidden="false" customHeight="true" outlineLevel="0" collapsed="false">
      <c r="A269" s="213"/>
      <c r="B269" s="214"/>
      <c r="C269" s="215"/>
      <c r="D269" s="215"/>
      <c r="E269" s="216"/>
      <c r="F269" s="223" t="s">
        <v>349</v>
      </c>
      <c r="G269" s="223"/>
      <c r="H269" s="223"/>
      <c r="I269" s="223"/>
      <c r="J269" s="215"/>
      <c r="K269" s="218" t="n">
        <v>1.103</v>
      </c>
      <c r="L269" s="215"/>
      <c r="M269" s="215"/>
      <c r="N269" s="215"/>
      <c r="O269" s="215"/>
      <c r="P269" s="215"/>
      <c r="Q269" s="215"/>
      <c r="R269" s="219"/>
      <c r="T269" s="220"/>
      <c r="U269" s="215"/>
      <c r="V269" s="215"/>
      <c r="W269" s="215"/>
      <c r="X269" s="215"/>
      <c r="Y269" s="215"/>
      <c r="Z269" s="215"/>
      <c r="AA269" s="221"/>
      <c r="AT269" s="222" t="s">
        <v>179</v>
      </c>
      <c r="AU269" s="222" t="s">
        <v>112</v>
      </c>
      <c r="AV269" s="213" t="s">
        <v>112</v>
      </c>
      <c r="AW269" s="213" t="s">
        <v>39</v>
      </c>
      <c r="AX269" s="213" t="s">
        <v>85</v>
      </c>
      <c r="AY269" s="222" t="s">
        <v>171</v>
      </c>
    </row>
    <row r="270" s="224" customFormat="true" ht="16.5" hidden="false" customHeight="true" outlineLevel="0" collapsed="false">
      <c r="B270" s="225"/>
      <c r="C270" s="226"/>
      <c r="D270" s="226"/>
      <c r="E270" s="227"/>
      <c r="F270" s="228" t="s">
        <v>340</v>
      </c>
      <c r="G270" s="228"/>
      <c r="H270" s="228"/>
      <c r="I270" s="228"/>
      <c r="J270" s="226"/>
      <c r="K270" s="227"/>
      <c r="L270" s="226"/>
      <c r="M270" s="226"/>
      <c r="N270" s="226"/>
      <c r="O270" s="226"/>
      <c r="P270" s="226"/>
      <c r="Q270" s="226"/>
      <c r="R270" s="229"/>
      <c r="T270" s="230"/>
      <c r="U270" s="226"/>
      <c r="V270" s="226"/>
      <c r="W270" s="226"/>
      <c r="X270" s="226"/>
      <c r="Y270" s="226"/>
      <c r="Z270" s="226"/>
      <c r="AA270" s="231"/>
      <c r="AT270" s="232" t="s">
        <v>179</v>
      </c>
      <c r="AU270" s="232" t="s">
        <v>112</v>
      </c>
      <c r="AV270" s="224" t="s">
        <v>93</v>
      </c>
      <c r="AW270" s="224" t="s">
        <v>39</v>
      </c>
      <c r="AX270" s="224" t="s">
        <v>85</v>
      </c>
      <c r="AY270" s="232" t="s">
        <v>171</v>
      </c>
    </row>
    <row r="271" s="213" customFormat="true" ht="16.5" hidden="false" customHeight="true" outlineLevel="0" collapsed="false">
      <c r="B271" s="214"/>
      <c r="C271" s="215"/>
      <c r="D271" s="215"/>
      <c r="E271" s="216"/>
      <c r="F271" s="223" t="s">
        <v>350</v>
      </c>
      <c r="G271" s="223"/>
      <c r="H271" s="223"/>
      <c r="I271" s="223"/>
      <c r="J271" s="215"/>
      <c r="K271" s="218" t="n">
        <v>4.992</v>
      </c>
      <c r="L271" s="215"/>
      <c r="M271" s="215"/>
      <c r="N271" s="215"/>
      <c r="O271" s="215"/>
      <c r="P271" s="215"/>
      <c r="Q271" s="215"/>
      <c r="R271" s="219"/>
      <c r="T271" s="220"/>
      <c r="U271" s="215"/>
      <c r="V271" s="215"/>
      <c r="W271" s="215"/>
      <c r="X271" s="215"/>
      <c r="Y271" s="215"/>
      <c r="Z271" s="215"/>
      <c r="AA271" s="221"/>
      <c r="AT271" s="222" t="s">
        <v>179</v>
      </c>
      <c r="AU271" s="222" t="s">
        <v>112</v>
      </c>
      <c r="AV271" s="213" t="s">
        <v>112</v>
      </c>
      <c r="AW271" s="213" t="s">
        <v>39</v>
      </c>
      <c r="AX271" s="213" t="s">
        <v>85</v>
      </c>
      <c r="AY271" s="222" t="s">
        <v>171</v>
      </c>
    </row>
    <row r="272" s="213" customFormat="true" ht="16.5" hidden="false" customHeight="true" outlineLevel="0" collapsed="false">
      <c r="B272" s="214"/>
      <c r="C272" s="215"/>
      <c r="D272" s="215"/>
      <c r="E272" s="216"/>
      <c r="F272" s="223" t="s">
        <v>351</v>
      </c>
      <c r="G272" s="223"/>
      <c r="H272" s="223"/>
      <c r="I272" s="223"/>
      <c r="J272" s="215"/>
      <c r="K272" s="218" t="n">
        <v>0.746</v>
      </c>
      <c r="L272" s="215"/>
      <c r="M272" s="215"/>
      <c r="N272" s="215"/>
      <c r="O272" s="215"/>
      <c r="P272" s="215"/>
      <c r="Q272" s="215"/>
      <c r="R272" s="219"/>
      <c r="T272" s="220"/>
      <c r="U272" s="215"/>
      <c r="V272" s="215"/>
      <c r="W272" s="215"/>
      <c r="X272" s="215"/>
      <c r="Y272" s="215"/>
      <c r="Z272" s="215"/>
      <c r="AA272" s="221"/>
      <c r="AT272" s="222" t="s">
        <v>179</v>
      </c>
      <c r="AU272" s="222" t="s">
        <v>112</v>
      </c>
      <c r="AV272" s="213" t="s">
        <v>112</v>
      </c>
      <c r="AW272" s="213" t="s">
        <v>39</v>
      </c>
      <c r="AX272" s="213" t="s">
        <v>85</v>
      </c>
      <c r="AY272" s="222" t="s">
        <v>171</v>
      </c>
    </row>
    <row r="273" s="224" customFormat="true" ht="16.5" hidden="false" customHeight="true" outlineLevel="0" collapsed="false">
      <c r="B273" s="225"/>
      <c r="C273" s="226"/>
      <c r="D273" s="226"/>
      <c r="E273" s="227"/>
      <c r="F273" s="228" t="s">
        <v>343</v>
      </c>
      <c r="G273" s="228"/>
      <c r="H273" s="228"/>
      <c r="I273" s="228"/>
      <c r="J273" s="226"/>
      <c r="K273" s="227"/>
      <c r="L273" s="226"/>
      <c r="M273" s="226"/>
      <c r="N273" s="226"/>
      <c r="O273" s="226"/>
      <c r="P273" s="226"/>
      <c r="Q273" s="226"/>
      <c r="R273" s="229"/>
      <c r="T273" s="230"/>
      <c r="U273" s="226"/>
      <c r="V273" s="226"/>
      <c r="W273" s="226"/>
      <c r="X273" s="226"/>
      <c r="Y273" s="226"/>
      <c r="Z273" s="226"/>
      <c r="AA273" s="231"/>
      <c r="AT273" s="232" t="s">
        <v>179</v>
      </c>
      <c r="AU273" s="232" t="s">
        <v>112</v>
      </c>
      <c r="AV273" s="224" t="s">
        <v>93</v>
      </c>
      <c r="AW273" s="224" t="s">
        <v>39</v>
      </c>
      <c r="AX273" s="224" t="s">
        <v>85</v>
      </c>
      <c r="AY273" s="232" t="s">
        <v>171</v>
      </c>
    </row>
    <row r="274" s="233" customFormat="true" ht="16.5" hidden="false" customHeight="true" outlineLevel="0" collapsed="false">
      <c r="B274" s="234"/>
      <c r="C274" s="235"/>
      <c r="D274" s="235"/>
      <c r="E274" s="236"/>
      <c r="F274" s="237" t="s">
        <v>219</v>
      </c>
      <c r="G274" s="237"/>
      <c r="H274" s="237"/>
      <c r="I274" s="237"/>
      <c r="J274" s="235"/>
      <c r="K274" s="238" t="n">
        <v>12.179</v>
      </c>
      <c r="L274" s="235"/>
      <c r="M274" s="235"/>
      <c r="N274" s="235"/>
      <c r="O274" s="235"/>
      <c r="P274" s="235"/>
      <c r="Q274" s="235"/>
      <c r="R274" s="239"/>
      <c r="T274" s="240"/>
      <c r="U274" s="235"/>
      <c r="V274" s="235"/>
      <c r="W274" s="235"/>
      <c r="X274" s="235"/>
      <c r="Y274" s="235"/>
      <c r="Z274" s="235"/>
      <c r="AA274" s="241"/>
      <c r="AT274" s="242" t="s">
        <v>179</v>
      </c>
      <c r="AU274" s="242" t="s">
        <v>112</v>
      </c>
      <c r="AV274" s="233" t="s">
        <v>176</v>
      </c>
      <c r="AW274" s="233" t="s">
        <v>39</v>
      </c>
      <c r="AX274" s="233" t="s">
        <v>93</v>
      </c>
      <c r="AY274" s="242" t="s">
        <v>171</v>
      </c>
    </row>
    <row r="275" s="32" customFormat="true" ht="25.5" hidden="false" customHeight="true" outlineLevel="0" collapsed="false">
      <c r="B275" s="33"/>
      <c r="C275" s="203" t="s">
        <v>352</v>
      </c>
      <c r="D275" s="203" t="s">
        <v>172</v>
      </c>
      <c r="E275" s="204" t="s">
        <v>353</v>
      </c>
      <c r="F275" s="205" t="s">
        <v>354</v>
      </c>
      <c r="G275" s="205"/>
      <c r="H275" s="205"/>
      <c r="I275" s="205"/>
      <c r="J275" s="206" t="s">
        <v>261</v>
      </c>
      <c r="K275" s="207" t="n">
        <v>12.179</v>
      </c>
      <c r="L275" s="208" t="n">
        <v>0</v>
      </c>
      <c r="M275" s="208"/>
      <c r="N275" s="209" t="n">
        <f aca="false">ROUND(L275*K275,2)</f>
        <v>0</v>
      </c>
      <c r="O275" s="209"/>
      <c r="P275" s="209"/>
      <c r="Q275" s="209"/>
      <c r="R275" s="35"/>
      <c r="T275" s="210"/>
      <c r="U275" s="44" t="s">
        <v>50</v>
      </c>
      <c r="V275" s="34"/>
      <c r="W275" s="211" t="n">
        <f aca="false">V275*K275</f>
        <v>0</v>
      </c>
      <c r="X275" s="211" t="n">
        <v>0</v>
      </c>
      <c r="Y275" s="211" t="n">
        <f aca="false">X275*K275</f>
        <v>0</v>
      </c>
      <c r="Z275" s="211" t="n">
        <v>0</v>
      </c>
      <c r="AA275" s="212" t="n">
        <f aca="false">Z275*K275</f>
        <v>0</v>
      </c>
      <c r="AR275" s="10" t="s">
        <v>176</v>
      </c>
      <c r="AT275" s="10" t="s">
        <v>172</v>
      </c>
      <c r="AU275" s="10" t="s">
        <v>112</v>
      </c>
      <c r="AY275" s="10" t="s">
        <v>171</v>
      </c>
      <c r="BE275" s="127" t="n">
        <f aca="false">IF(U275="základní",N275,0)</f>
        <v>0</v>
      </c>
      <c r="BF275" s="127" t="n">
        <f aca="false">IF(U275="snížená",N275,0)</f>
        <v>0</v>
      </c>
      <c r="BG275" s="127" t="n">
        <f aca="false">IF(U275="zákl. přenesená",N275,0)</f>
        <v>0</v>
      </c>
      <c r="BH275" s="127" t="n">
        <f aca="false">IF(U275="sníž. přenesená",N275,0)</f>
        <v>0</v>
      </c>
      <c r="BI275" s="127" t="n">
        <f aca="false">IF(U275="nulová",N275,0)</f>
        <v>0</v>
      </c>
      <c r="BJ275" s="10" t="s">
        <v>93</v>
      </c>
      <c r="BK275" s="127" t="n">
        <f aca="false">ROUND(L275*K275,2)</f>
        <v>0</v>
      </c>
      <c r="BL275" s="10" t="s">
        <v>176</v>
      </c>
      <c r="BM275" s="10" t="s">
        <v>355</v>
      </c>
    </row>
    <row r="276" s="32" customFormat="true" ht="25.5" hidden="false" customHeight="true" outlineLevel="0" collapsed="false">
      <c r="B276" s="33"/>
      <c r="C276" s="203" t="s">
        <v>356</v>
      </c>
      <c r="D276" s="203" t="s">
        <v>172</v>
      </c>
      <c r="E276" s="204" t="s">
        <v>357</v>
      </c>
      <c r="F276" s="205" t="s">
        <v>358</v>
      </c>
      <c r="G276" s="205"/>
      <c r="H276" s="205"/>
      <c r="I276" s="205"/>
      <c r="J276" s="206" t="s">
        <v>233</v>
      </c>
      <c r="K276" s="207" t="n">
        <v>0.108</v>
      </c>
      <c r="L276" s="208" t="n">
        <v>0</v>
      </c>
      <c r="M276" s="208"/>
      <c r="N276" s="209" t="n">
        <f aca="false">ROUND(L276*K276,2)</f>
        <v>0</v>
      </c>
      <c r="O276" s="209"/>
      <c r="P276" s="209"/>
      <c r="Q276" s="209"/>
      <c r="R276" s="35"/>
      <c r="T276" s="210"/>
      <c r="U276" s="44" t="s">
        <v>50</v>
      </c>
      <c r="V276" s="34"/>
      <c r="W276" s="211" t="n">
        <f aca="false">V276*K276</f>
        <v>0</v>
      </c>
      <c r="X276" s="211" t="n">
        <v>1.04528</v>
      </c>
      <c r="Y276" s="211" t="n">
        <f aca="false">X276*K276</f>
        <v>0.11289024</v>
      </c>
      <c r="Z276" s="211" t="n">
        <v>0</v>
      </c>
      <c r="AA276" s="212" t="n">
        <f aca="false">Z276*K276</f>
        <v>0</v>
      </c>
      <c r="AR276" s="10" t="s">
        <v>176</v>
      </c>
      <c r="AT276" s="10" t="s">
        <v>172</v>
      </c>
      <c r="AU276" s="10" t="s">
        <v>112</v>
      </c>
      <c r="AY276" s="10" t="s">
        <v>171</v>
      </c>
      <c r="BE276" s="127" t="n">
        <f aca="false">IF(U276="základní",N276,0)</f>
        <v>0</v>
      </c>
      <c r="BF276" s="127" t="n">
        <f aca="false">IF(U276="snížená",N276,0)</f>
        <v>0</v>
      </c>
      <c r="BG276" s="127" t="n">
        <f aca="false">IF(U276="zákl. přenesená",N276,0)</f>
        <v>0</v>
      </c>
      <c r="BH276" s="127" t="n">
        <f aca="false">IF(U276="sníž. přenesená",N276,0)</f>
        <v>0</v>
      </c>
      <c r="BI276" s="127" t="n">
        <f aca="false">IF(U276="nulová",N276,0)</f>
        <v>0</v>
      </c>
      <c r="BJ276" s="10" t="s">
        <v>93</v>
      </c>
      <c r="BK276" s="127" t="n">
        <f aca="false">ROUND(L276*K276,2)</f>
        <v>0</v>
      </c>
      <c r="BL276" s="10" t="s">
        <v>176</v>
      </c>
      <c r="BM276" s="10" t="s">
        <v>359</v>
      </c>
    </row>
    <row r="277" s="213" customFormat="true" ht="16.5" hidden="false" customHeight="true" outlineLevel="0" collapsed="false">
      <c r="B277" s="214"/>
      <c r="C277" s="215"/>
      <c r="D277" s="215"/>
      <c r="E277" s="216"/>
      <c r="F277" s="217" t="s">
        <v>360</v>
      </c>
      <c r="G277" s="217"/>
      <c r="H277" s="217"/>
      <c r="I277" s="217"/>
      <c r="J277" s="215"/>
      <c r="K277" s="218" t="n">
        <v>0.007</v>
      </c>
      <c r="L277" s="215"/>
      <c r="M277" s="215"/>
      <c r="N277" s="215"/>
      <c r="O277" s="215"/>
      <c r="P277" s="215"/>
      <c r="Q277" s="215"/>
      <c r="R277" s="219"/>
      <c r="T277" s="220"/>
      <c r="U277" s="215"/>
      <c r="V277" s="215"/>
      <c r="W277" s="215"/>
      <c r="X277" s="215"/>
      <c r="Y277" s="215"/>
      <c r="Z277" s="215"/>
      <c r="AA277" s="221"/>
      <c r="AT277" s="222" t="s">
        <v>179</v>
      </c>
      <c r="AU277" s="222" t="s">
        <v>112</v>
      </c>
      <c r="AV277" s="213" t="s">
        <v>112</v>
      </c>
      <c r="AW277" s="213" t="s">
        <v>39</v>
      </c>
      <c r="AX277" s="213" t="s">
        <v>85</v>
      </c>
      <c r="AY277" s="222" t="s">
        <v>171</v>
      </c>
    </row>
    <row r="278" customFormat="false" ht="16.5" hidden="false" customHeight="true" outlineLevel="0" collapsed="false">
      <c r="A278" s="213"/>
      <c r="B278" s="214"/>
      <c r="C278" s="215"/>
      <c r="D278" s="215"/>
      <c r="E278" s="216"/>
      <c r="F278" s="223" t="s">
        <v>361</v>
      </c>
      <c r="G278" s="223"/>
      <c r="H278" s="223"/>
      <c r="I278" s="223"/>
      <c r="J278" s="215"/>
      <c r="K278" s="218" t="n">
        <v>0.011</v>
      </c>
      <c r="L278" s="215"/>
      <c r="M278" s="215"/>
      <c r="N278" s="215"/>
      <c r="O278" s="215"/>
      <c r="P278" s="215"/>
      <c r="Q278" s="215"/>
      <c r="R278" s="219"/>
      <c r="T278" s="220"/>
      <c r="U278" s="215"/>
      <c r="V278" s="215"/>
      <c r="W278" s="215"/>
      <c r="X278" s="215"/>
      <c r="Y278" s="215"/>
      <c r="Z278" s="215"/>
      <c r="AA278" s="221"/>
      <c r="AT278" s="222" t="s">
        <v>179</v>
      </c>
      <c r="AU278" s="222" t="s">
        <v>112</v>
      </c>
      <c r="AV278" s="213" t="s">
        <v>112</v>
      </c>
      <c r="AW278" s="213" t="s">
        <v>39</v>
      </c>
      <c r="AX278" s="213" t="s">
        <v>85</v>
      </c>
      <c r="AY278" s="222" t="s">
        <v>171</v>
      </c>
    </row>
    <row r="279" customFormat="false" ht="16.5" hidden="false" customHeight="true" outlineLevel="0" collapsed="false">
      <c r="A279" s="213"/>
      <c r="B279" s="214"/>
      <c r="C279" s="215"/>
      <c r="D279" s="215"/>
      <c r="E279" s="216"/>
      <c r="F279" s="223" t="s">
        <v>362</v>
      </c>
      <c r="G279" s="223"/>
      <c r="H279" s="223"/>
      <c r="I279" s="223"/>
      <c r="J279" s="215"/>
      <c r="K279" s="218" t="n">
        <v>0.005</v>
      </c>
      <c r="L279" s="215"/>
      <c r="M279" s="215"/>
      <c r="N279" s="215"/>
      <c r="O279" s="215"/>
      <c r="P279" s="215"/>
      <c r="Q279" s="215"/>
      <c r="R279" s="219"/>
      <c r="T279" s="220"/>
      <c r="U279" s="215"/>
      <c r="V279" s="215"/>
      <c r="W279" s="215"/>
      <c r="X279" s="215"/>
      <c r="Y279" s="215"/>
      <c r="Z279" s="215"/>
      <c r="AA279" s="221"/>
      <c r="AT279" s="222" t="s">
        <v>179</v>
      </c>
      <c r="AU279" s="222" t="s">
        <v>112</v>
      </c>
      <c r="AV279" s="213" t="s">
        <v>112</v>
      </c>
      <c r="AW279" s="213" t="s">
        <v>39</v>
      </c>
      <c r="AX279" s="213" t="s">
        <v>85</v>
      </c>
      <c r="AY279" s="222" t="s">
        <v>171</v>
      </c>
    </row>
    <row r="280" customFormat="false" ht="16.5" hidden="false" customHeight="true" outlineLevel="0" collapsed="false">
      <c r="A280" s="213"/>
      <c r="B280" s="214"/>
      <c r="C280" s="215"/>
      <c r="D280" s="215"/>
      <c r="E280" s="216"/>
      <c r="F280" s="223" t="s">
        <v>363</v>
      </c>
      <c r="G280" s="223"/>
      <c r="H280" s="223"/>
      <c r="I280" s="223"/>
      <c r="J280" s="215"/>
      <c r="K280" s="218" t="n">
        <v>0.006</v>
      </c>
      <c r="L280" s="215"/>
      <c r="M280" s="215"/>
      <c r="N280" s="215"/>
      <c r="O280" s="215"/>
      <c r="P280" s="215"/>
      <c r="Q280" s="215"/>
      <c r="R280" s="219"/>
      <c r="T280" s="220"/>
      <c r="U280" s="215"/>
      <c r="V280" s="215"/>
      <c r="W280" s="215"/>
      <c r="X280" s="215"/>
      <c r="Y280" s="215"/>
      <c r="Z280" s="215"/>
      <c r="AA280" s="221"/>
      <c r="AT280" s="222" t="s">
        <v>179</v>
      </c>
      <c r="AU280" s="222" t="s">
        <v>112</v>
      </c>
      <c r="AV280" s="213" t="s">
        <v>112</v>
      </c>
      <c r="AW280" s="213" t="s">
        <v>39</v>
      </c>
      <c r="AX280" s="213" t="s">
        <v>85</v>
      </c>
      <c r="AY280" s="222" t="s">
        <v>171</v>
      </c>
    </row>
    <row r="281" customFormat="false" ht="16.5" hidden="false" customHeight="true" outlineLevel="0" collapsed="false">
      <c r="A281" s="213"/>
      <c r="B281" s="214"/>
      <c r="C281" s="215"/>
      <c r="D281" s="215"/>
      <c r="E281" s="216"/>
      <c r="F281" s="223" t="s">
        <v>364</v>
      </c>
      <c r="G281" s="223"/>
      <c r="H281" s="223"/>
      <c r="I281" s="223"/>
      <c r="J281" s="215"/>
      <c r="K281" s="218" t="n">
        <v>0.025</v>
      </c>
      <c r="L281" s="215"/>
      <c r="M281" s="215"/>
      <c r="N281" s="215"/>
      <c r="O281" s="215"/>
      <c r="P281" s="215"/>
      <c r="Q281" s="215"/>
      <c r="R281" s="219"/>
      <c r="T281" s="220"/>
      <c r="U281" s="215"/>
      <c r="V281" s="215"/>
      <c r="W281" s="215"/>
      <c r="X281" s="215"/>
      <c r="Y281" s="215"/>
      <c r="Z281" s="215"/>
      <c r="AA281" s="221"/>
      <c r="AT281" s="222" t="s">
        <v>179</v>
      </c>
      <c r="AU281" s="222" t="s">
        <v>112</v>
      </c>
      <c r="AV281" s="213" t="s">
        <v>112</v>
      </c>
      <c r="AW281" s="213" t="s">
        <v>39</v>
      </c>
      <c r="AX281" s="213" t="s">
        <v>85</v>
      </c>
      <c r="AY281" s="222" t="s">
        <v>171</v>
      </c>
    </row>
    <row r="282" s="224" customFormat="true" ht="16.5" hidden="false" customHeight="true" outlineLevel="0" collapsed="false">
      <c r="B282" s="225"/>
      <c r="C282" s="226"/>
      <c r="D282" s="226"/>
      <c r="E282" s="227"/>
      <c r="F282" s="228" t="s">
        <v>365</v>
      </c>
      <c r="G282" s="228"/>
      <c r="H282" s="228"/>
      <c r="I282" s="228"/>
      <c r="J282" s="226"/>
      <c r="K282" s="227"/>
      <c r="L282" s="226"/>
      <c r="M282" s="226"/>
      <c r="N282" s="226"/>
      <c r="O282" s="226"/>
      <c r="P282" s="226"/>
      <c r="Q282" s="226"/>
      <c r="R282" s="229"/>
      <c r="T282" s="230"/>
      <c r="U282" s="226"/>
      <c r="V282" s="226"/>
      <c r="W282" s="226"/>
      <c r="X282" s="226"/>
      <c r="Y282" s="226"/>
      <c r="Z282" s="226"/>
      <c r="AA282" s="231"/>
      <c r="AT282" s="232" t="s">
        <v>179</v>
      </c>
      <c r="AU282" s="232" t="s">
        <v>112</v>
      </c>
      <c r="AV282" s="224" t="s">
        <v>93</v>
      </c>
      <c r="AW282" s="224" t="s">
        <v>39</v>
      </c>
      <c r="AX282" s="224" t="s">
        <v>85</v>
      </c>
      <c r="AY282" s="232" t="s">
        <v>171</v>
      </c>
    </row>
    <row r="283" s="213" customFormat="true" ht="16.5" hidden="false" customHeight="true" outlineLevel="0" collapsed="false">
      <c r="B283" s="214"/>
      <c r="C283" s="215"/>
      <c r="D283" s="215"/>
      <c r="E283" s="216"/>
      <c r="F283" s="223" t="s">
        <v>366</v>
      </c>
      <c r="G283" s="223"/>
      <c r="H283" s="223"/>
      <c r="I283" s="223"/>
      <c r="J283" s="215"/>
      <c r="K283" s="218" t="n">
        <v>0.009</v>
      </c>
      <c r="L283" s="215"/>
      <c r="M283" s="215"/>
      <c r="N283" s="215"/>
      <c r="O283" s="215"/>
      <c r="P283" s="215"/>
      <c r="Q283" s="215"/>
      <c r="R283" s="219"/>
      <c r="T283" s="220"/>
      <c r="U283" s="215"/>
      <c r="V283" s="215"/>
      <c r="W283" s="215"/>
      <c r="X283" s="215"/>
      <c r="Y283" s="215"/>
      <c r="Z283" s="215"/>
      <c r="AA283" s="221"/>
      <c r="AT283" s="222" t="s">
        <v>179</v>
      </c>
      <c r="AU283" s="222" t="s">
        <v>112</v>
      </c>
      <c r="AV283" s="213" t="s">
        <v>112</v>
      </c>
      <c r="AW283" s="213" t="s">
        <v>39</v>
      </c>
      <c r="AX283" s="213" t="s">
        <v>85</v>
      </c>
      <c r="AY283" s="222" t="s">
        <v>171</v>
      </c>
    </row>
    <row r="284" s="213" customFormat="true" ht="16.5" hidden="false" customHeight="true" outlineLevel="0" collapsed="false">
      <c r="B284" s="214"/>
      <c r="C284" s="215"/>
      <c r="D284" s="215"/>
      <c r="E284" s="216"/>
      <c r="F284" s="223" t="s">
        <v>367</v>
      </c>
      <c r="G284" s="223"/>
      <c r="H284" s="223"/>
      <c r="I284" s="223"/>
      <c r="J284" s="215"/>
      <c r="K284" s="218" t="n">
        <v>0.004</v>
      </c>
      <c r="L284" s="215"/>
      <c r="M284" s="215"/>
      <c r="N284" s="215"/>
      <c r="O284" s="215"/>
      <c r="P284" s="215"/>
      <c r="Q284" s="215"/>
      <c r="R284" s="219"/>
      <c r="T284" s="220"/>
      <c r="U284" s="215"/>
      <c r="V284" s="215"/>
      <c r="W284" s="215"/>
      <c r="X284" s="215"/>
      <c r="Y284" s="215"/>
      <c r="Z284" s="215"/>
      <c r="AA284" s="221"/>
      <c r="AT284" s="222" t="s">
        <v>179</v>
      </c>
      <c r="AU284" s="222" t="s">
        <v>112</v>
      </c>
      <c r="AV284" s="213" t="s">
        <v>112</v>
      </c>
      <c r="AW284" s="213" t="s">
        <v>39</v>
      </c>
      <c r="AX284" s="213" t="s">
        <v>85</v>
      </c>
      <c r="AY284" s="222" t="s">
        <v>171</v>
      </c>
    </row>
    <row r="285" s="224" customFormat="true" ht="16.5" hidden="false" customHeight="true" outlineLevel="0" collapsed="false">
      <c r="B285" s="225"/>
      <c r="C285" s="226"/>
      <c r="D285" s="226"/>
      <c r="E285" s="227"/>
      <c r="F285" s="228" t="s">
        <v>368</v>
      </c>
      <c r="G285" s="228"/>
      <c r="H285" s="228"/>
      <c r="I285" s="228"/>
      <c r="J285" s="226"/>
      <c r="K285" s="227"/>
      <c r="L285" s="226"/>
      <c r="M285" s="226"/>
      <c r="N285" s="226"/>
      <c r="O285" s="226"/>
      <c r="P285" s="226"/>
      <c r="Q285" s="226"/>
      <c r="R285" s="229"/>
      <c r="T285" s="230"/>
      <c r="U285" s="226"/>
      <c r="V285" s="226"/>
      <c r="W285" s="226"/>
      <c r="X285" s="226"/>
      <c r="Y285" s="226"/>
      <c r="Z285" s="226"/>
      <c r="AA285" s="231"/>
      <c r="AT285" s="232" t="s">
        <v>179</v>
      </c>
      <c r="AU285" s="232" t="s">
        <v>112</v>
      </c>
      <c r="AV285" s="224" t="s">
        <v>93</v>
      </c>
      <c r="AW285" s="224" t="s">
        <v>39</v>
      </c>
      <c r="AX285" s="224" t="s">
        <v>85</v>
      </c>
      <c r="AY285" s="232" t="s">
        <v>171</v>
      </c>
    </row>
    <row r="286" s="213" customFormat="true" ht="16.5" hidden="false" customHeight="true" outlineLevel="0" collapsed="false">
      <c r="B286" s="214"/>
      <c r="C286" s="215"/>
      <c r="D286" s="215"/>
      <c r="E286" s="216"/>
      <c r="F286" s="223" t="s">
        <v>369</v>
      </c>
      <c r="G286" s="223"/>
      <c r="H286" s="223"/>
      <c r="I286" s="223"/>
      <c r="J286" s="215"/>
      <c r="K286" s="218" t="n">
        <v>0.01</v>
      </c>
      <c r="L286" s="215"/>
      <c r="M286" s="215"/>
      <c r="N286" s="215"/>
      <c r="O286" s="215"/>
      <c r="P286" s="215"/>
      <c r="Q286" s="215"/>
      <c r="R286" s="219"/>
      <c r="T286" s="220"/>
      <c r="U286" s="215"/>
      <c r="V286" s="215"/>
      <c r="W286" s="215"/>
      <c r="X286" s="215"/>
      <c r="Y286" s="215"/>
      <c r="Z286" s="215"/>
      <c r="AA286" s="221"/>
      <c r="AT286" s="222" t="s">
        <v>179</v>
      </c>
      <c r="AU286" s="222" t="s">
        <v>112</v>
      </c>
      <c r="AV286" s="213" t="s">
        <v>112</v>
      </c>
      <c r="AW286" s="213" t="s">
        <v>39</v>
      </c>
      <c r="AX286" s="213" t="s">
        <v>85</v>
      </c>
      <c r="AY286" s="222" t="s">
        <v>171</v>
      </c>
    </row>
    <row r="287" s="213" customFormat="true" ht="16.5" hidden="false" customHeight="true" outlineLevel="0" collapsed="false">
      <c r="B287" s="214"/>
      <c r="C287" s="215"/>
      <c r="D287" s="215"/>
      <c r="E287" s="216"/>
      <c r="F287" s="223" t="s">
        <v>370</v>
      </c>
      <c r="G287" s="223"/>
      <c r="H287" s="223"/>
      <c r="I287" s="223"/>
      <c r="J287" s="215"/>
      <c r="K287" s="218" t="n">
        <v>0.017</v>
      </c>
      <c r="L287" s="215"/>
      <c r="M287" s="215"/>
      <c r="N287" s="215"/>
      <c r="O287" s="215"/>
      <c r="P287" s="215"/>
      <c r="Q287" s="215"/>
      <c r="R287" s="219"/>
      <c r="T287" s="220"/>
      <c r="U287" s="215"/>
      <c r="V287" s="215"/>
      <c r="W287" s="215"/>
      <c r="X287" s="215"/>
      <c r="Y287" s="215"/>
      <c r="Z287" s="215"/>
      <c r="AA287" s="221"/>
      <c r="AT287" s="222" t="s">
        <v>179</v>
      </c>
      <c r="AU287" s="222" t="s">
        <v>112</v>
      </c>
      <c r="AV287" s="213" t="s">
        <v>112</v>
      </c>
      <c r="AW287" s="213" t="s">
        <v>39</v>
      </c>
      <c r="AX287" s="213" t="s">
        <v>85</v>
      </c>
      <c r="AY287" s="222" t="s">
        <v>171</v>
      </c>
    </row>
    <row r="288" s="213" customFormat="true" ht="16.5" hidden="false" customHeight="true" outlineLevel="0" collapsed="false">
      <c r="B288" s="214"/>
      <c r="C288" s="215"/>
      <c r="D288" s="215"/>
      <c r="E288" s="216"/>
      <c r="F288" s="223" t="s">
        <v>371</v>
      </c>
      <c r="G288" s="223"/>
      <c r="H288" s="223"/>
      <c r="I288" s="223"/>
      <c r="J288" s="215"/>
      <c r="K288" s="218" t="n">
        <v>0.008</v>
      </c>
      <c r="L288" s="215"/>
      <c r="M288" s="215"/>
      <c r="N288" s="215"/>
      <c r="O288" s="215"/>
      <c r="P288" s="215"/>
      <c r="Q288" s="215"/>
      <c r="R288" s="219"/>
      <c r="T288" s="220"/>
      <c r="U288" s="215"/>
      <c r="V288" s="215"/>
      <c r="W288" s="215"/>
      <c r="X288" s="215"/>
      <c r="Y288" s="215"/>
      <c r="Z288" s="215"/>
      <c r="AA288" s="221"/>
      <c r="AT288" s="222" t="s">
        <v>179</v>
      </c>
      <c r="AU288" s="222" t="s">
        <v>112</v>
      </c>
      <c r="AV288" s="213" t="s">
        <v>112</v>
      </c>
      <c r="AW288" s="213" t="s">
        <v>39</v>
      </c>
      <c r="AX288" s="213" t="s">
        <v>85</v>
      </c>
      <c r="AY288" s="222" t="s">
        <v>171</v>
      </c>
    </row>
    <row r="289" s="224" customFormat="true" ht="16.5" hidden="false" customHeight="true" outlineLevel="0" collapsed="false">
      <c r="B289" s="225"/>
      <c r="C289" s="226"/>
      <c r="D289" s="226"/>
      <c r="E289" s="227"/>
      <c r="F289" s="228" t="s">
        <v>372</v>
      </c>
      <c r="G289" s="228"/>
      <c r="H289" s="228"/>
      <c r="I289" s="228"/>
      <c r="J289" s="226"/>
      <c r="K289" s="227"/>
      <c r="L289" s="226"/>
      <c r="M289" s="226"/>
      <c r="N289" s="226"/>
      <c r="O289" s="226"/>
      <c r="P289" s="226"/>
      <c r="Q289" s="226"/>
      <c r="R289" s="229"/>
      <c r="T289" s="230"/>
      <c r="U289" s="226"/>
      <c r="V289" s="226"/>
      <c r="W289" s="226"/>
      <c r="X289" s="226"/>
      <c r="Y289" s="226"/>
      <c r="Z289" s="226"/>
      <c r="AA289" s="231"/>
      <c r="AT289" s="232" t="s">
        <v>179</v>
      </c>
      <c r="AU289" s="232" t="s">
        <v>112</v>
      </c>
      <c r="AV289" s="224" t="s">
        <v>93</v>
      </c>
      <c r="AW289" s="224" t="s">
        <v>39</v>
      </c>
      <c r="AX289" s="224" t="s">
        <v>85</v>
      </c>
      <c r="AY289" s="232" t="s">
        <v>171</v>
      </c>
    </row>
    <row r="290" s="213" customFormat="true" ht="16.5" hidden="false" customHeight="true" outlineLevel="0" collapsed="false">
      <c r="B290" s="214"/>
      <c r="C290" s="215"/>
      <c r="D290" s="215"/>
      <c r="E290" s="216"/>
      <c r="F290" s="223" t="s">
        <v>373</v>
      </c>
      <c r="G290" s="223"/>
      <c r="H290" s="223"/>
      <c r="I290" s="223"/>
      <c r="J290" s="215"/>
      <c r="K290" s="218" t="n">
        <v>0.006</v>
      </c>
      <c r="L290" s="215"/>
      <c r="M290" s="215"/>
      <c r="N290" s="215"/>
      <c r="O290" s="215"/>
      <c r="P290" s="215"/>
      <c r="Q290" s="215"/>
      <c r="R290" s="219"/>
      <c r="T290" s="220"/>
      <c r="U290" s="215"/>
      <c r="V290" s="215"/>
      <c r="W290" s="215"/>
      <c r="X290" s="215"/>
      <c r="Y290" s="215"/>
      <c r="Z290" s="215"/>
      <c r="AA290" s="221"/>
      <c r="AT290" s="222" t="s">
        <v>179</v>
      </c>
      <c r="AU290" s="222" t="s">
        <v>112</v>
      </c>
      <c r="AV290" s="213" t="s">
        <v>112</v>
      </c>
      <c r="AW290" s="213" t="s">
        <v>39</v>
      </c>
      <c r="AX290" s="213" t="s">
        <v>85</v>
      </c>
      <c r="AY290" s="222" t="s">
        <v>171</v>
      </c>
    </row>
    <row r="291" s="224" customFormat="true" ht="16.5" hidden="false" customHeight="true" outlineLevel="0" collapsed="false">
      <c r="B291" s="225"/>
      <c r="C291" s="226"/>
      <c r="D291" s="226"/>
      <c r="E291" s="227"/>
      <c r="F291" s="228" t="s">
        <v>374</v>
      </c>
      <c r="G291" s="228"/>
      <c r="H291" s="228"/>
      <c r="I291" s="228"/>
      <c r="J291" s="226"/>
      <c r="K291" s="227"/>
      <c r="L291" s="226"/>
      <c r="M291" s="226"/>
      <c r="N291" s="226"/>
      <c r="O291" s="226"/>
      <c r="P291" s="226"/>
      <c r="Q291" s="226"/>
      <c r="R291" s="229"/>
      <c r="T291" s="230"/>
      <c r="U291" s="226"/>
      <c r="V291" s="226"/>
      <c r="W291" s="226"/>
      <c r="X291" s="226"/>
      <c r="Y291" s="226"/>
      <c r="Z291" s="226"/>
      <c r="AA291" s="231"/>
      <c r="AT291" s="232" t="s">
        <v>179</v>
      </c>
      <c r="AU291" s="232" t="s">
        <v>112</v>
      </c>
      <c r="AV291" s="224" t="s">
        <v>93</v>
      </c>
      <c r="AW291" s="224" t="s">
        <v>39</v>
      </c>
      <c r="AX291" s="224" t="s">
        <v>85</v>
      </c>
      <c r="AY291" s="232" t="s">
        <v>171</v>
      </c>
    </row>
    <row r="292" s="233" customFormat="true" ht="16.5" hidden="false" customHeight="true" outlineLevel="0" collapsed="false">
      <c r="B292" s="234"/>
      <c r="C292" s="235"/>
      <c r="D292" s="235"/>
      <c r="E292" s="236"/>
      <c r="F292" s="237" t="s">
        <v>219</v>
      </c>
      <c r="G292" s="237"/>
      <c r="H292" s="237"/>
      <c r="I292" s="237"/>
      <c r="J292" s="235"/>
      <c r="K292" s="238" t="n">
        <v>0.108</v>
      </c>
      <c r="L292" s="235"/>
      <c r="M292" s="235"/>
      <c r="N292" s="235"/>
      <c r="O292" s="235"/>
      <c r="P292" s="235"/>
      <c r="Q292" s="235"/>
      <c r="R292" s="239"/>
      <c r="T292" s="240"/>
      <c r="U292" s="235"/>
      <c r="V292" s="235"/>
      <c r="W292" s="235"/>
      <c r="X292" s="235"/>
      <c r="Y292" s="235"/>
      <c r="Z292" s="235"/>
      <c r="AA292" s="241"/>
      <c r="AT292" s="242" t="s">
        <v>179</v>
      </c>
      <c r="AU292" s="242" t="s">
        <v>112</v>
      </c>
      <c r="AV292" s="233" t="s">
        <v>176</v>
      </c>
      <c r="AW292" s="233" t="s">
        <v>39</v>
      </c>
      <c r="AX292" s="233" t="s">
        <v>93</v>
      </c>
      <c r="AY292" s="242" t="s">
        <v>171</v>
      </c>
    </row>
    <row r="293" s="32" customFormat="true" ht="25.5" hidden="false" customHeight="true" outlineLevel="0" collapsed="false">
      <c r="B293" s="33"/>
      <c r="C293" s="203" t="s">
        <v>375</v>
      </c>
      <c r="D293" s="203" t="s">
        <v>172</v>
      </c>
      <c r="E293" s="204" t="s">
        <v>376</v>
      </c>
      <c r="F293" s="205" t="s">
        <v>377</v>
      </c>
      <c r="G293" s="205"/>
      <c r="H293" s="205"/>
      <c r="I293" s="205"/>
      <c r="J293" s="206" t="s">
        <v>233</v>
      </c>
      <c r="K293" s="207" t="n">
        <v>0.008</v>
      </c>
      <c r="L293" s="208" t="n">
        <v>0</v>
      </c>
      <c r="M293" s="208"/>
      <c r="N293" s="209" t="n">
        <f aca="false">ROUND(L293*K293,2)</f>
        <v>0</v>
      </c>
      <c r="O293" s="209"/>
      <c r="P293" s="209"/>
      <c r="Q293" s="209"/>
      <c r="R293" s="35"/>
      <c r="T293" s="210"/>
      <c r="U293" s="44" t="s">
        <v>50</v>
      </c>
      <c r="V293" s="34"/>
      <c r="W293" s="211" t="n">
        <f aca="false">V293*K293</f>
        <v>0</v>
      </c>
      <c r="X293" s="211" t="n">
        <v>1.06277</v>
      </c>
      <c r="Y293" s="211" t="n">
        <f aca="false">X293*K293</f>
        <v>0.00850216</v>
      </c>
      <c r="Z293" s="211" t="n">
        <v>0</v>
      </c>
      <c r="AA293" s="212" t="n">
        <f aca="false">Z293*K293</f>
        <v>0</v>
      </c>
      <c r="AR293" s="10" t="s">
        <v>176</v>
      </c>
      <c r="AT293" s="10" t="s">
        <v>172</v>
      </c>
      <c r="AU293" s="10" t="s">
        <v>112</v>
      </c>
      <c r="AY293" s="10" t="s">
        <v>171</v>
      </c>
      <c r="BE293" s="127" t="n">
        <f aca="false">IF(U293="základní",N293,0)</f>
        <v>0</v>
      </c>
      <c r="BF293" s="127" t="n">
        <f aca="false">IF(U293="snížená",N293,0)</f>
        <v>0</v>
      </c>
      <c r="BG293" s="127" t="n">
        <f aca="false">IF(U293="zákl. přenesená",N293,0)</f>
        <v>0</v>
      </c>
      <c r="BH293" s="127" t="n">
        <f aca="false">IF(U293="sníž. přenesená",N293,0)</f>
        <v>0</v>
      </c>
      <c r="BI293" s="127" t="n">
        <f aca="false">IF(U293="nulová",N293,0)</f>
        <v>0</v>
      </c>
      <c r="BJ293" s="10" t="s">
        <v>93</v>
      </c>
      <c r="BK293" s="127" t="n">
        <f aca="false">ROUND(L293*K293,2)</f>
        <v>0</v>
      </c>
      <c r="BL293" s="10" t="s">
        <v>176</v>
      </c>
      <c r="BM293" s="10" t="s">
        <v>378</v>
      </c>
    </row>
    <row r="294" s="213" customFormat="true" ht="16.5" hidden="false" customHeight="true" outlineLevel="0" collapsed="false">
      <c r="B294" s="214"/>
      <c r="C294" s="215"/>
      <c r="D294" s="215"/>
      <c r="E294" s="216"/>
      <c r="F294" s="217" t="s">
        <v>379</v>
      </c>
      <c r="G294" s="217"/>
      <c r="H294" s="217"/>
      <c r="I294" s="217"/>
      <c r="J294" s="215"/>
      <c r="K294" s="218" t="n">
        <v>0.006</v>
      </c>
      <c r="L294" s="215"/>
      <c r="M294" s="215"/>
      <c r="N294" s="215"/>
      <c r="O294" s="215"/>
      <c r="P294" s="215"/>
      <c r="Q294" s="215"/>
      <c r="R294" s="219"/>
      <c r="T294" s="220"/>
      <c r="U294" s="215"/>
      <c r="V294" s="215"/>
      <c r="W294" s="215"/>
      <c r="X294" s="215"/>
      <c r="Y294" s="215"/>
      <c r="Z294" s="215"/>
      <c r="AA294" s="221"/>
      <c r="AT294" s="222" t="s">
        <v>179</v>
      </c>
      <c r="AU294" s="222" t="s">
        <v>112</v>
      </c>
      <c r="AV294" s="213" t="s">
        <v>112</v>
      </c>
      <c r="AW294" s="213" t="s">
        <v>39</v>
      </c>
      <c r="AX294" s="213" t="s">
        <v>85</v>
      </c>
      <c r="AY294" s="222" t="s">
        <v>171</v>
      </c>
    </row>
    <row r="295" customFormat="false" ht="16.5" hidden="false" customHeight="true" outlineLevel="0" collapsed="false">
      <c r="A295" s="213"/>
      <c r="B295" s="214"/>
      <c r="C295" s="215"/>
      <c r="D295" s="215"/>
      <c r="E295" s="216"/>
      <c r="F295" s="223" t="s">
        <v>380</v>
      </c>
      <c r="G295" s="223"/>
      <c r="H295" s="223"/>
      <c r="I295" s="223"/>
      <c r="J295" s="215"/>
      <c r="K295" s="218" t="n">
        <v>0.002</v>
      </c>
      <c r="L295" s="215"/>
      <c r="M295" s="215"/>
      <c r="N295" s="215"/>
      <c r="O295" s="215"/>
      <c r="P295" s="215"/>
      <c r="Q295" s="215"/>
      <c r="R295" s="219"/>
      <c r="T295" s="220"/>
      <c r="U295" s="215"/>
      <c r="V295" s="215"/>
      <c r="W295" s="215"/>
      <c r="X295" s="215"/>
      <c r="Y295" s="215"/>
      <c r="Z295" s="215"/>
      <c r="AA295" s="221"/>
      <c r="AT295" s="222" t="s">
        <v>179</v>
      </c>
      <c r="AU295" s="222" t="s">
        <v>112</v>
      </c>
      <c r="AV295" s="213" t="s">
        <v>112</v>
      </c>
      <c r="AW295" s="213" t="s">
        <v>39</v>
      </c>
      <c r="AX295" s="213" t="s">
        <v>85</v>
      </c>
      <c r="AY295" s="222" t="s">
        <v>171</v>
      </c>
    </row>
    <row r="296" s="233" customFormat="true" ht="16.5" hidden="false" customHeight="true" outlineLevel="0" collapsed="false">
      <c r="B296" s="234"/>
      <c r="C296" s="235"/>
      <c r="D296" s="235"/>
      <c r="E296" s="236"/>
      <c r="F296" s="237" t="s">
        <v>219</v>
      </c>
      <c r="G296" s="237"/>
      <c r="H296" s="237"/>
      <c r="I296" s="237"/>
      <c r="J296" s="235"/>
      <c r="K296" s="238" t="n">
        <v>0.008</v>
      </c>
      <c r="L296" s="235"/>
      <c r="M296" s="235"/>
      <c r="N296" s="235"/>
      <c r="O296" s="235"/>
      <c r="P296" s="235"/>
      <c r="Q296" s="235"/>
      <c r="R296" s="239"/>
      <c r="T296" s="240"/>
      <c r="U296" s="235"/>
      <c r="V296" s="235"/>
      <c r="W296" s="235"/>
      <c r="X296" s="235"/>
      <c r="Y296" s="235"/>
      <c r="Z296" s="235"/>
      <c r="AA296" s="241"/>
      <c r="AT296" s="242" t="s">
        <v>179</v>
      </c>
      <c r="AU296" s="242" t="s">
        <v>112</v>
      </c>
      <c r="AV296" s="233" t="s">
        <v>176</v>
      </c>
      <c r="AW296" s="233" t="s">
        <v>39</v>
      </c>
      <c r="AX296" s="233" t="s">
        <v>93</v>
      </c>
      <c r="AY296" s="242" t="s">
        <v>171</v>
      </c>
    </row>
    <row r="297" s="32" customFormat="true" ht="25.5" hidden="false" customHeight="true" outlineLevel="0" collapsed="false">
      <c r="B297" s="33"/>
      <c r="C297" s="203" t="s">
        <v>381</v>
      </c>
      <c r="D297" s="203" t="s">
        <v>172</v>
      </c>
      <c r="E297" s="204" t="s">
        <v>382</v>
      </c>
      <c r="F297" s="205" t="s">
        <v>383</v>
      </c>
      <c r="G297" s="205"/>
      <c r="H297" s="205"/>
      <c r="I297" s="205"/>
      <c r="J297" s="206" t="s">
        <v>325</v>
      </c>
      <c r="K297" s="207" t="n">
        <v>2</v>
      </c>
      <c r="L297" s="208" t="n">
        <v>0</v>
      </c>
      <c r="M297" s="208"/>
      <c r="N297" s="209" t="n">
        <f aca="false">ROUND(L297*K297,2)</f>
        <v>0</v>
      </c>
      <c r="O297" s="209"/>
      <c r="P297" s="209"/>
      <c r="Q297" s="209"/>
      <c r="R297" s="35"/>
      <c r="T297" s="210"/>
      <c r="U297" s="44" t="s">
        <v>50</v>
      </c>
      <c r="V297" s="34"/>
      <c r="W297" s="211" t="n">
        <f aca="false">V297*K297</f>
        <v>0</v>
      </c>
      <c r="X297" s="211" t="n">
        <v>0</v>
      </c>
      <c r="Y297" s="211" t="n">
        <f aca="false">X297*K297</f>
        <v>0</v>
      </c>
      <c r="Z297" s="211" t="n">
        <v>0</v>
      </c>
      <c r="AA297" s="212" t="n">
        <f aca="false">Z297*K297</f>
        <v>0</v>
      </c>
      <c r="AR297" s="10" t="s">
        <v>176</v>
      </c>
      <c r="AT297" s="10" t="s">
        <v>172</v>
      </c>
      <c r="AU297" s="10" t="s">
        <v>112</v>
      </c>
      <c r="AY297" s="10" t="s">
        <v>171</v>
      </c>
      <c r="BE297" s="127" t="n">
        <f aca="false">IF(U297="základní",N297,0)</f>
        <v>0</v>
      </c>
      <c r="BF297" s="127" t="n">
        <f aca="false">IF(U297="snížená",N297,0)</f>
        <v>0</v>
      </c>
      <c r="BG297" s="127" t="n">
        <f aca="false">IF(U297="zákl. přenesená",N297,0)</f>
        <v>0</v>
      </c>
      <c r="BH297" s="127" t="n">
        <f aca="false">IF(U297="sníž. přenesená",N297,0)</f>
        <v>0</v>
      </c>
      <c r="BI297" s="127" t="n">
        <f aca="false">IF(U297="nulová",N297,0)</f>
        <v>0</v>
      </c>
      <c r="BJ297" s="10" t="s">
        <v>93</v>
      </c>
      <c r="BK297" s="127" t="n">
        <f aca="false">ROUND(L297*K297,2)</f>
        <v>0</v>
      </c>
      <c r="BL297" s="10" t="s">
        <v>176</v>
      </c>
      <c r="BM297" s="10" t="s">
        <v>384</v>
      </c>
    </row>
    <row r="298" s="190" customFormat="true" ht="29.9" hidden="false" customHeight="true" outlineLevel="0" collapsed="false">
      <c r="B298" s="191"/>
      <c r="C298" s="192"/>
      <c r="D298" s="201" t="s">
        <v>126</v>
      </c>
      <c r="E298" s="201"/>
      <c r="F298" s="201"/>
      <c r="G298" s="201"/>
      <c r="H298" s="201"/>
      <c r="I298" s="201"/>
      <c r="J298" s="201"/>
      <c r="K298" s="201"/>
      <c r="L298" s="201"/>
      <c r="M298" s="201"/>
      <c r="N298" s="250" t="n">
        <f aca="false">BK298</f>
        <v>0</v>
      </c>
      <c r="O298" s="250"/>
      <c r="P298" s="250"/>
      <c r="Q298" s="250"/>
      <c r="R298" s="194"/>
      <c r="T298" s="195"/>
      <c r="U298" s="192"/>
      <c r="V298" s="192"/>
      <c r="W298" s="196" t="n">
        <f aca="false">SUM(W299:W329)</f>
        <v>0</v>
      </c>
      <c r="X298" s="192"/>
      <c r="Y298" s="196" t="n">
        <f aca="false">SUM(Y299:Y329)</f>
        <v>9.02854138</v>
      </c>
      <c r="Z298" s="192"/>
      <c r="AA298" s="197" t="n">
        <f aca="false">SUM(AA299:AA329)</f>
        <v>0</v>
      </c>
      <c r="AR298" s="198" t="s">
        <v>93</v>
      </c>
      <c r="AT298" s="199" t="s">
        <v>84</v>
      </c>
      <c r="AU298" s="199" t="s">
        <v>93</v>
      </c>
      <c r="AY298" s="198" t="s">
        <v>171</v>
      </c>
      <c r="BK298" s="200" t="n">
        <f aca="false">SUM(BK299:BK329)</f>
        <v>0</v>
      </c>
    </row>
    <row r="299" s="32" customFormat="true" ht="25.5" hidden="false" customHeight="true" outlineLevel="0" collapsed="false">
      <c r="B299" s="33"/>
      <c r="C299" s="203" t="s">
        <v>385</v>
      </c>
      <c r="D299" s="203" t="s">
        <v>172</v>
      </c>
      <c r="E299" s="204" t="s">
        <v>386</v>
      </c>
      <c r="F299" s="205" t="s">
        <v>387</v>
      </c>
      <c r="G299" s="205"/>
      <c r="H299" s="205"/>
      <c r="I299" s="205"/>
      <c r="J299" s="206" t="s">
        <v>325</v>
      </c>
      <c r="K299" s="207" t="n">
        <v>16</v>
      </c>
      <c r="L299" s="208" t="n">
        <v>0</v>
      </c>
      <c r="M299" s="208"/>
      <c r="N299" s="209" t="n">
        <f aca="false">ROUND(L299*K299,2)</f>
        <v>0</v>
      </c>
      <c r="O299" s="209"/>
      <c r="P299" s="209"/>
      <c r="Q299" s="209"/>
      <c r="R299" s="35"/>
      <c r="T299" s="210"/>
      <c r="U299" s="44" t="s">
        <v>50</v>
      </c>
      <c r="V299" s="34"/>
      <c r="W299" s="211" t="n">
        <f aca="false">V299*K299</f>
        <v>0</v>
      </c>
      <c r="X299" s="211" t="n">
        <v>0.00688</v>
      </c>
      <c r="Y299" s="211" t="n">
        <f aca="false">X299*K299</f>
        <v>0.11008</v>
      </c>
      <c r="Z299" s="211" t="n">
        <v>0</v>
      </c>
      <c r="AA299" s="212" t="n">
        <f aca="false">Z299*K299</f>
        <v>0</v>
      </c>
      <c r="AR299" s="10" t="s">
        <v>176</v>
      </c>
      <c r="AT299" s="10" t="s">
        <v>172</v>
      </c>
      <c r="AU299" s="10" t="s">
        <v>112</v>
      </c>
      <c r="AY299" s="10" t="s">
        <v>171</v>
      </c>
      <c r="BE299" s="127" t="n">
        <f aca="false">IF(U299="základní",N299,0)</f>
        <v>0</v>
      </c>
      <c r="BF299" s="127" t="n">
        <f aca="false">IF(U299="snížená",N299,0)</f>
        <v>0</v>
      </c>
      <c r="BG299" s="127" t="n">
        <f aca="false">IF(U299="zákl. přenesená",N299,0)</f>
        <v>0</v>
      </c>
      <c r="BH299" s="127" t="n">
        <f aca="false">IF(U299="sníž. přenesená",N299,0)</f>
        <v>0</v>
      </c>
      <c r="BI299" s="127" t="n">
        <f aca="false">IF(U299="nulová",N299,0)</f>
        <v>0</v>
      </c>
      <c r="BJ299" s="10" t="s">
        <v>93</v>
      </c>
      <c r="BK299" s="127" t="n">
        <f aca="false">ROUND(L299*K299,2)</f>
        <v>0</v>
      </c>
      <c r="BL299" s="10" t="s">
        <v>176</v>
      </c>
      <c r="BM299" s="10" t="s">
        <v>388</v>
      </c>
    </row>
    <row r="300" customFormat="false" ht="16.5" hidden="false" customHeight="true" outlineLevel="0" collapsed="false">
      <c r="A300" s="32"/>
      <c r="B300" s="33"/>
      <c r="C300" s="243" t="s">
        <v>389</v>
      </c>
      <c r="D300" s="243" t="s">
        <v>243</v>
      </c>
      <c r="E300" s="244" t="s">
        <v>390</v>
      </c>
      <c r="F300" s="245" t="s">
        <v>391</v>
      </c>
      <c r="G300" s="245"/>
      <c r="H300" s="245"/>
      <c r="I300" s="245"/>
      <c r="J300" s="246" t="s">
        <v>325</v>
      </c>
      <c r="K300" s="247" t="n">
        <v>16</v>
      </c>
      <c r="L300" s="248" t="n">
        <v>0</v>
      </c>
      <c r="M300" s="248"/>
      <c r="N300" s="249" t="n">
        <f aca="false">ROUND(L300*K300,2)</f>
        <v>0</v>
      </c>
      <c r="O300" s="249"/>
      <c r="P300" s="249"/>
      <c r="Q300" s="249"/>
      <c r="R300" s="35"/>
      <c r="T300" s="210"/>
      <c r="U300" s="44" t="s">
        <v>50</v>
      </c>
      <c r="V300" s="34"/>
      <c r="W300" s="211" t="n">
        <f aca="false">V300*K300</f>
        <v>0</v>
      </c>
      <c r="X300" s="211" t="n">
        <v>0.218</v>
      </c>
      <c r="Y300" s="211" t="n">
        <f aca="false">X300*K300</f>
        <v>3.488</v>
      </c>
      <c r="Z300" s="211" t="n">
        <v>0</v>
      </c>
      <c r="AA300" s="212" t="n">
        <f aca="false">Z300*K300</f>
        <v>0</v>
      </c>
      <c r="AR300" s="10" t="s">
        <v>211</v>
      </c>
      <c r="AT300" s="10" t="s">
        <v>243</v>
      </c>
      <c r="AU300" s="10" t="s">
        <v>112</v>
      </c>
      <c r="AY300" s="10" t="s">
        <v>171</v>
      </c>
      <c r="BE300" s="127" t="n">
        <f aca="false">IF(U300="základní",N300,0)</f>
        <v>0</v>
      </c>
      <c r="BF300" s="127" t="n">
        <f aca="false">IF(U300="snížená",N300,0)</f>
        <v>0</v>
      </c>
      <c r="BG300" s="127" t="n">
        <f aca="false">IF(U300="zákl. přenesená",N300,0)</f>
        <v>0</v>
      </c>
      <c r="BH300" s="127" t="n">
        <f aca="false">IF(U300="sníž. přenesená",N300,0)</f>
        <v>0</v>
      </c>
      <c r="BI300" s="127" t="n">
        <f aca="false">IF(U300="nulová",N300,0)</f>
        <v>0</v>
      </c>
      <c r="BJ300" s="10" t="s">
        <v>93</v>
      </c>
      <c r="BK300" s="127" t="n">
        <f aca="false">ROUND(L300*K300,2)</f>
        <v>0</v>
      </c>
      <c r="BL300" s="10" t="s">
        <v>176</v>
      </c>
      <c r="BM300" s="10" t="s">
        <v>392</v>
      </c>
    </row>
    <row r="301" customFormat="false" ht="16.5" hidden="false" customHeight="true" outlineLevel="0" collapsed="false">
      <c r="A301" s="32"/>
      <c r="B301" s="33"/>
      <c r="C301" s="203" t="s">
        <v>393</v>
      </c>
      <c r="D301" s="203" t="s">
        <v>172</v>
      </c>
      <c r="E301" s="204" t="s">
        <v>394</v>
      </c>
      <c r="F301" s="205" t="s">
        <v>395</v>
      </c>
      <c r="G301" s="205"/>
      <c r="H301" s="205"/>
      <c r="I301" s="205"/>
      <c r="J301" s="206" t="s">
        <v>175</v>
      </c>
      <c r="K301" s="207" t="n">
        <v>1.018</v>
      </c>
      <c r="L301" s="208" t="n">
        <v>0</v>
      </c>
      <c r="M301" s="208"/>
      <c r="N301" s="209" t="n">
        <f aca="false">ROUND(L301*K301,2)</f>
        <v>0</v>
      </c>
      <c r="O301" s="209"/>
      <c r="P301" s="209"/>
      <c r="Q301" s="209"/>
      <c r="R301" s="35"/>
      <c r="T301" s="210"/>
      <c r="U301" s="44" t="s">
        <v>50</v>
      </c>
      <c r="V301" s="34"/>
      <c r="W301" s="211" t="n">
        <f aca="false">V301*K301</f>
        <v>0</v>
      </c>
      <c r="X301" s="211" t="n">
        <v>2.45343</v>
      </c>
      <c r="Y301" s="211" t="n">
        <f aca="false">X301*K301</f>
        <v>2.49759174</v>
      </c>
      <c r="Z301" s="211" t="n">
        <v>0</v>
      </c>
      <c r="AA301" s="212" t="n">
        <f aca="false">Z301*K301</f>
        <v>0</v>
      </c>
      <c r="AR301" s="10" t="s">
        <v>176</v>
      </c>
      <c r="AT301" s="10" t="s">
        <v>172</v>
      </c>
      <c r="AU301" s="10" t="s">
        <v>112</v>
      </c>
      <c r="AY301" s="10" t="s">
        <v>171</v>
      </c>
      <c r="BE301" s="127" t="n">
        <f aca="false">IF(U301="základní",N301,0)</f>
        <v>0</v>
      </c>
      <c r="BF301" s="127" t="n">
        <f aca="false">IF(U301="snížená",N301,0)</f>
        <v>0</v>
      </c>
      <c r="BG301" s="127" t="n">
        <f aca="false">IF(U301="zákl. přenesená",N301,0)</f>
        <v>0</v>
      </c>
      <c r="BH301" s="127" t="n">
        <f aca="false">IF(U301="sníž. přenesená",N301,0)</f>
        <v>0</v>
      </c>
      <c r="BI301" s="127" t="n">
        <f aca="false">IF(U301="nulová",N301,0)</f>
        <v>0</v>
      </c>
      <c r="BJ301" s="10" t="s">
        <v>93</v>
      </c>
      <c r="BK301" s="127" t="n">
        <f aca="false">ROUND(L301*K301,2)</f>
        <v>0</v>
      </c>
      <c r="BL301" s="10" t="s">
        <v>176</v>
      </c>
      <c r="BM301" s="10" t="s">
        <v>396</v>
      </c>
    </row>
    <row r="302" s="213" customFormat="true" ht="16.5" hidden="false" customHeight="true" outlineLevel="0" collapsed="false">
      <c r="B302" s="214"/>
      <c r="C302" s="215"/>
      <c r="D302" s="215"/>
      <c r="E302" s="216"/>
      <c r="F302" s="217" t="s">
        <v>397</v>
      </c>
      <c r="G302" s="217"/>
      <c r="H302" s="217"/>
      <c r="I302" s="217"/>
      <c r="J302" s="215"/>
      <c r="K302" s="218" t="n">
        <v>2.405</v>
      </c>
      <c r="L302" s="215"/>
      <c r="M302" s="215"/>
      <c r="N302" s="215"/>
      <c r="O302" s="215"/>
      <c r="P302" s="215"/>
      <c r="Q302" s="215"/>
      <c r="R302" s="219"/>
      <c r="T302" s="220"/>
      <c r="U302" s="215"/>
      <c r="V302" s="215"/>
      <c r="W302" s="215"/>
      <c r="X302" s="215"/>
      <c r="Y302" s="215"/>
      <c r="Z302" s="215"/>
      <c r="AA302" s="221"/>
      <c r="AT302" s="222" t="s">
        <v>179</v>
      </c>
      <c r="AU302" s="222" t="s">
        <v>112</v>
      </c>
      <c r="AV302" s="213" t="s">
        <v>112</v>
      </c>
      <c r="AW302" s="213" t="s">
        <v>39</v>
      </c>
      <c r="AX302" s="213" t="s">
        <v>85</v>
      </c>
      <c r="AY302" s="222" t="s">
        <v>171</v>
      </c>
    </row>
    <row r="303" customFormat="false" ht="16.5" hidden="false" customHeight="true" outlineLevel="0" collapsed="false">
      <c r="A303" s="213"/>
      <c r="B303" s="214"/>
      <c r="C303" s="215"/>
      <c r="D303" s="215"/>
      <c r="E303" s="216"/>
      <c r="F303" s="223" t="s">
        <v>398</v>
      </c>
      <c r="G303" s="223"/>
      <c r="H303" s="223"/>
      <c r="I303" s="223"/>
      <c r="J303" s="215"/>
      <c r="K303" s="218" t="n">
        <v>-1.387</v>
      </c>
      <c r="L303" s="215"/>
      <c r="M303" s="215"/>
      <c r="N303" s="215"/>
      <c r="O303" s="215"/>
      <c r="P303" s="215"/>
      <c r="Q303" s="215"/>
      <c r="R303" s="219"/>
      <c r="T303" s="220"/>
      <c r="U303" s="215"/>
      <c r="V303" s="215"/>
      <c r="W303" s="215"/>
      <c r="X303" s="215"/>
      <c r="Y303" s="215"/>
      <c r="Z303" s="215"/>
      <c r="AA303" s="221"/>
      <c r="AT303" s="222" t="s">
        <v>179</v>
      </c>
      <c r="AU303" s="222" t="s">
        <v>112</v>
      </c>
      <c r="AV303" s="213" t="s">
        <v>112</v>
      </c>
      <c r="AW303" s="213" t="s">
        <v>39</v>
      </c>
      <c r="AX303" s="213" t="s">
        <v>85</v>
      </c>
      <c r="AY303" s="222" t="s">
        <v>171</v>
      </c>
    </row>
    <row r="304" s="233" customFormat="true" ht="16.5" hidden="false" customHeight="true" outlineLevel="0" collapsed="false">
      <c r="B304" s="234"/>
      <c r="C304" s="235"/>
      <c r="D304" s="235"/>
      <c r="E304" s="236"/>
      <c r="F304" s="237" t="s">
        <v>219</v>
      </c>
      <c r="G304" s="237"/>
      <c r="H304" s="237"/>
      <c r="I304" s="237"/>
      <c r="J304" s="235"/>
      <c r="K304" s="238" t="n">
        <v>1.018</v>
      </c>
      <c r="L304" s="235"/>
      <c r="M304" s="235"/>
      <c r="N304" s="235"/>
      <c r="O304" s="235"/>
      <c r="P304" s="235"/>
      <c r="Q304" s="235"/>
      <c r="R304" s="239"/>
      <c r="T304" s="240"/>
      <c r="U304" s="235"/>
      <c r="V304" s="235"/>
      <c r="W304" s="235"/>
      <c r="X304" s="235"/>
      <c r="Y304" s="235"/>
      <c r="Z304" s="235"/>
      <c r="AA304" s="241"/>
      <c r="AT304" s="242" t="s">
        <v>179</v>
      </c>
      <c r="AU304" s="242" t="s">
        <v>112</v>
      </c>
      <c r="AV304" s="233" t="s">
        <v>176</v>
      </c>
      <c r="AW304" s="233" t="s">
        <v>39</v>
      </c>
      <c r="AX304" s="233" t="s">
        <v>93</v>
      </c>
      <c r="AY304" s="242" t="s">
        <v>171</v>
      </c>
    </row>
    <row r="305" s="32" customFormat="true" ht="25.5" hidden="false" customHeight="true" outlineLevel="0" collapsed="false">
      <c r="B305" s="33"/>
      <c r="C305" s="203" t="s">
        <v>399</v>
      </c>
      <c r="D305" s="203" t="s">
        <v>172</v>
      </c>
      <c r="E305" s="204" t="s">
        <v>400</v>
      </c>
      <c r="F305" s="205" t="s">
        <v>401</v>
      </c>
      <c r="G305" s="205"/>
      <c r="H305" s="205"/>
      <c r="I305" s="205"/>
      <c r="J305" s="206" t="s">
        <v>261</v>
      </c>
      <c r="K305" s="207" t="n">
        <v>3.936</v>
      </c>
      <c r="L305" s="208" t="n">
        <v>0</v>
      </c>
      <c r="M305" s="208"/>
      <c r="N305" s="209" t="n">
        <f aca="false">ROUND(L305*K305,2)</f>
        <v>0</v>
      </c>
      <c r="O305" s="209"/>
      <c r="P305" s="209"/>
      <c r="Q305" s="209"/>
      <c r="R305" s="35"/>
      <c r="T305" s="210"/>
      <c r="U305" s="44" t="s">
        <v>50</v>
      </c>
      <c r="V305" s="34"/>
      <c r="W305" s="211" t="n">
        <f aca="false">V305*K305</f>
        <v>0</v>
      </c>
      <c r="X305" s="211" t="n">
        <v>0.00533</v>
      </c>
      <c r="Y305" s="211" t="n">
        <f aca="false">X305*K305</f>
        <v>0.02097888</v>
      </c>
      <c r="Z305" s="211" t="n">
        <v>0</v>
      </c>
      <c r="AA305" s="212" t="n">
        <f aca="false">Z305*K305</f>
        <v>0</v>
      </c>
      <c r="AR305" s="10" t="s">
        <v>176</v>
      </c>
      <c r="AT305" s="10" t="s">
        <v>172</v>
      </c>
      <c r="AU305" s="10" t="s">
        <v>112</v>
      </c>
      <c r="AY305" s="10" t="s">
        <v>171</v>
      </c>
      <c r="BE305" s="127" t="n">
        <f aca="false">IF(U305="základní",N305,0)</f>
        <v>0</v>
      </c>
      <c r="BF305" s="127" t="n">
        <f aca="false">IF(U305="snížená",N305,0)</f>
        <v>0</v>
      </c>
      <c r="BG305" s="127" t="n">
        <f aca="false">IF(U305="zákl. přenesená",N305,0)</f>
        <v>0</v>
      </c>
      <c r="BH305" s="127" t="n">
        <f aca="false">IF(U305="sníž. přenesená",N305,0)</f>
        <v>0</v>
      </c>
      <c r="BI305" s="127" t="n">
        <f aca="false">IF(U305="nulová",N305,0)</f>
        <v>0</v>
      </c>
      <c r="BJ305" s="10" t="s">
        <v>93</v>
      </c>
      <c r="BK305" s="127" t="n">
        <f aca="false">ROUND(L305*K305,2)</f>
        <v>0</v>
      </c>
      <c r="BL305" s="10" t="s">
        <v>176</v>
      </c>
      <c r="BM305" s="10" t="s">
        <v>402</v>
      </c>
    </row>
    <row r="306" s="213" customFormat="true" ht="16.5" hidden="false" customHeight="true" outlineLevel="0" collapsed="false">
      <c r="B306" s="214"/>
      <c r="C306" s="215"/>
      <c r="D306" s="215"/>
      <c r="E306" s="216"/>
      <c r="F306" s="217" t="s">
        <v>403</v>
      </c>
      <c r="G306" s="217"/>
      <c r="H306" s="217"/>
      <c r="I306" s="217"/>
      <c r="J306" s="215"/>
      <c r="K306" s="218" t="n">
        <v>3.936</v>
      </c>
      <c r="L306" s="215"/>
      <c r="M306" s="215"/>
      <c r="N306" s="215"/>
      <c r="O306" s="215"/>
      <c r="P306" s="215"/>
      <c r="Q306" s="215"/>
      <c r="R306" s="219"/>
      <c r="T306" s="220"/>
      <c r="U306" s="215"/>
      <c r="V306" s="215"/>
      <c r="W306" s="215"/>
      <c r="X306" s="215"/>
      <c r="Y306" s="215"/>
      <c r="Z306" s="215"/>
      <c r="AA306" s="221"/>
      <c r="AT306" s="222" t="s">
        <v>179</v>
      </c>
      <c r="AU306" s="222" t="s">
        <v>112</v>
      </c>
      <c r="AV306" s="213" t="s">
        <v>112</v>
      </c>
      <c r="AW306" s="213" t="s">
        <v>39</v>
      </c>
      <c r="AX306" s="213" t="s">
        <v>85</v>
      </c>
      <c r="AY306" s="222" t="s">
        <v>171</v>
      </c>
    </row>
    <row r="307" s="233" customFormat="true" ht="16.5" hidden="false" customHeight="true" outlineLevel="0" collapsed="false">
      <c r="B307" s="234"/>
      <c r="C307" s="235"/>
      <c r="D307" s="235"/>
      <c r="E307" s="236"/>
      <c r="F307" s="237" t="s">
        <v>219</v>
      </c>
      <c r="G307" s="237"/>
      <c r="H307" s="237"/>
      <c r="I307" s="237"/>
      <c r="J307" s="235"/>
      <c r="K307" s="238" t="n">
        <v>3.936</v>
      </c>
      <c r="L307" s="235"/>
      <c r="M307" s="235"/>
      <c r="N307" s="235"/>
      <c r="O307" s="235"/>
      <c r="P307" s="235"/>
      <c r="Q307" s="235"/>
      <c r="R307" s="239"/>
      <c r="T307" s="240"/>
      <c r="U307" s="235"/>
      <c r="V307" s="235"/>
      <c r="W307" s="235"/>
      <c r="X307" s="235"/>
      <c r="Y307" s="235"/>
      <c r="Z307" s="235"/>
      <c r="AA307" s="241"/>
      <c r="AT307" s="242" t="s">
        <v>179</v>
      </c>
      <c r="AU307" s="242" t="s">
        <v>112</v>
      </c>
      <c r="AV307" s="233" t="s">
        <v>176</v>
      </c>
      <c r="AW307" s="233" t="s">
        <v>39</v>
      </c>
      <c r="AX307" s="233" t="s">
        <v>93</v>
      </c>
      <c r="AY307" s="242" t="s">
        <v>171</v>
      </c>
    </row>
    <row r="308" s="32" customFormat="true" ht="25.5" hidden="false" customHeight="true" outlineLevel="0" collapsed="false">
      <c r="B308" s="33"/>
      <c r="C308" s="203" t="s">
        <v>404</v>
      </c>
      <c r="D308" s="203" t="s">
        <v>172</v>
      </c>
      <c r="E308" s="204" t="s">
        <v>405</v>
      </c>
      <c r="F308" s="205" t="s">
        <v>406</v>
      </c>
      <c r="G308" s="205"/>
      <c r="H308" s="205"/>
      <c r="I308" s="205"/>
      <c r="J308" s="206" t="s">
        <v>261</v>
      </c>
      <c r="K308" s="207" t="n">
        <v>3.936</v>
      </c>
      <c r="L308" s="208" t="n">
        <v>0</v>
      </c>
      <c r="M308" s="208"/>
      <c r="N308" s="209" t="n">
        <f aca="false">ROUND(L308*K308,2)</f>
        <v>0</v>
      </c>
      <c r="O308" s="209"/>
      <c r="P308" s="209"/>
      <c r="Q308" s="209"/>
      <c r="R308" s="35"/>
      <c r="T308" s="210"/>
      <c r="U308" s="44" t="s">
        <v>50</v>
      </c>
      <c r="V308" s="34"/>
      <c r="W308" s="211" t="n">
        <f aca="false">V308*K308</f>
        <v>0</v>
      </c>
      <c r="X308" s="211" t="n">
        <v>0</v>
      </c>
      <c r="Y308" s="211" t="n">
        <f aca="false">X308*K308</f>
        <v>0</v>
      </c>
      <c r="Z308" s="211" t="n">
        <v>0</v>
      </c>
      <c r="AA308" s="212" t="n">
        <f aca="false">Z308*K308</f>
        <v>0</v>
      </c>
      <c r="AR308" s="10" t="s">
        <v>176</v>
      </c>
      <c r="AT308" s="10" t="s">
        <v>172</v>
      </c>
      <c r="AU308" s="10" t="s">
        <v>112</v>
      </c>
      <c r="AY308" s="10" t="s">
        <v>171</v>
      </c>
      <c r="BE308" s="127" t="n">
        <f aca="false">IF(U308="základní",N308,0)</f>
        <v>0</v>
      </c>
      <c r="BF308" s="127" t="n">
        <f aca="false">IF(U308="snížená",N308,0)</f>
        <v>0</v>
      </c>
      <c r="BG308" s="127" t="n">
        <f aca="false">IF(U308="zákl. přenesená",N308,0)</f>
        <v>0</v>
      </c>
      <c r="BH308" s="127" t="n">
        <f aca="false">IF(U308="sníž. přenesená",N308,0)</f>
        <v>0</v>
      </c>
      <c r="BI308" s="127" t="n">
        <f aca="false">IF(U308="nulová",N308,0)</f>
        <v>0</v>
      </c>
      <c r="BJ308" s="10" t="s">
        <v>93</v>
      </c>
      <c r="BK308" s="127" t="n">
        <f aca="false">ROUND(L308*K308,2)</f>
        <v>0</v>
      </c>
      <c r="BL308" s="10" t="s">
        <v>176</v>
      </c>
      <c r="BM308" s="10" t="s">
        <v>407</v>
      </c>
    </row>
    <row r="309" s="32" customFormat="true" ht="16.5" hidden="false" customHeight="true" outlineLevel="0" collapsed="false">
      <c r="B309" s="33"/>
      <c r="C309" s="203" t="s">
        <v>408</v>
      </c>
      <c r="D309" s="203" t="s">
        <v>172</v>
      </c>
      <c r="E309" s="204" t="s">
        <v>409</v>
      </c>
      <c r="F309" s="205" t="s">
        <v>410</v>
      </c>
      <c r="G309" s="205"/>
      <c r="H309" s="205"/>
      <c r="I309" s="205"/>
      <c r="J309" s="206" t="s">
        <v>233</v>
      </c>
      <c r="K309" s="207" t="n">
        <v>0.082</v>
      </c>
      <c r="L309" s="208" t="n">
        <v>0</v>
      </c>
      <c r="M309" s="208"/>
      <c r="N309" s="209" t="n">
        <f aca="false">ROUND(L309*K309,2)</f>
        <v>0</v>
      </c>
      <c r="O309" s="209"/>
      <c r="P309" s="209"/>
      <c r="Q309" s="209"/>
      <c r="R309" s="35"/>
      <c r="T309" s="210"/>
      <c r="U309" s="44" t="s">
        <v>50</v>
      </c>
      <c r="V309" s="34"/>
      <c r="W309" s="211" t="n">
        <f aca="false">V309*K309</f>
        <v>0</v>
      </c>
      <c r="X309" s="211" t="n">
        <v>1.06277</v>
      </c>
      <c r="Y309" s="211" t="n">
        <f aca="false">X309*K309</f>
        <v>0.08714714</v>
      </c>
      <c r="Z309" s="211" t="n">
        <v>0</v>
      </c>
      <c r="AA309" s="212" t="n">
        <f aca="false">Z309*K309</f>
        <v>0</v>
      </c>
      <c r="AR309" s="10" t="s">
        <v>176</v>
      </c>
      <c r="AT309" s="10" t="s">
        <v>172</v>
      </c>
      <c r="AU309" s="10" t="s">
        <v>112</v>
      </c>
      <c r="AY309" s="10" t="s">
        <v>171</v>
      </c>
      <c r="BE309" s="127" t="n">
        <f aca="false">IF(U309="základní",N309,0)</f>
        <v>0</v>
      </c>
      <c r="BF309" s="127" t="n">
        <f aca="false">IF(U309="snížená",N309,0)</f>
        <v>0</v>
      </c>
      <c r="BG309" s="127" t="n">
        <f aca="false">IF(U309="zákl. přenesená",N309,0)</f>
        <v>0</v>
      </c>
      <c r="BH309" s="127" t="n">
        <f aca="false">IF(U309="sníž. přenesená",N309,0)</f>
        <v>0</v>
      </c>
      <c r="BI309" s="127" t="n">
        <f aca="false">IF(U309="nulová",N309,0)</f>
        <v>0</v>
      </c>
      <c r="BJ309" s="10" t="s">
        <v>93</v>
      </c>
      <c r="BK309" s="127" t="n">
        <f aca="false">ROUND(L309*K309,2)</f>
        <v>0</v>
      </c>
      <c r="BL309" s="10" t="s">
        <v>176</v>
      </c>
      <c r="BM309" s="10" t="s">
        <v>411</v>
      </c>
    </row>
    <row r="310" s="213" customFormat="true" ht="25.5" hidden="false" customHeight="true" outlineLevel="0" collapsed="false">
      <c r="B310" s="214"/>
      <c r="C310" s="215"/>
      <c r="D310" s="215"/>
      <c r="E310" s="216"/>
      <c r="F310" s="217" t="s">
        <v>412</v>
      </c>
      <c r="G310" s="217"/>
      <c r="H310" s="217"/>
      <c r="I310" s="217"/>
      <c r="J310" s="215"/>
      <c r="K310" s="218" t="n">
        <v>0.082</v>
      </c>
      <c r="L310" s="215"/>
      <c r="M310" s="215"/>
      <c r="N310" s="215"/>
      <c r="O310" s="215"/>
      <c r="P310" s="215"/>
      <c r="Q310" s="215"/>
      <c r="R310" s="219"/>
      <c r="T310" s="220"/>
      <c r="U310" s="215"/>
      <c r="V310" s="215"/>
      <c r="W310" s="215"/>
      <c r="X310" s="215"/>
      <c r="Y310" s="215"/>
      <c r="Z310" s="215"/>
      <c r="AA310" s="221"/>
      <c r="AT310" s="222" t="s">
        <v>179</v>
      </c>
      <c r="AU310" s="222" t="s">
        <v>112</v>
      </c>
      <c r="AV310" s="213" t="s">
        <v>112</v>
      </c>
      <c r="AW310" s="213" t="s">
        <v>39</v>
      </c>
      <c r="AX310" s="213" t="s">
        <v>85</v>
      </c>
      <c r="AY310" s="222" t="s">
        <v>171</v>
      </c>
    </row>
    <row r="311" s="233" customFormat="true" ht="16.5" hidden="false" customHeight="true" outlineLevel="0" collapsed="false">
      <c r="B311" s="234"/>
      <c r="C311" s="235"/>
      <c r="D311" s="235"/>
      <c r="E311" s="236"/>
      <c r="F311" s="237" t="s">
        <v>413</v>
      </c>
      <c r="G311" s="237"/>
      <c r="H311" s="237"/>
      <c r="I311" s="237"/>
      <c r="J311" s="235"/>
      <c r="K311" s="238" t="n">
        <v>0.082</v>
      </c>
      <c r="L311" s="235"/>
      <c r="M311" s="235"/>
      <c r="N311" s="235"/>
      <c r="O311" s="235"/>
      <c r="P311" s="235"/>
      <c r="Q311" s="235"/>
      <c r="R311" s="239"/>
      <c r="T311" s="240"/>
      <c r="U311" s="235"/>
      <c r="V311" s="235"/>
      <c r="W311" s="235"/>
      <c r="X311" s="235"/>
      <c r="Y311" s="235"/>
      <c r="Z311" s="235"/>
      <c r="AA311" s="241"/>
      <c r="AT311" s="242" t="s">
        <v>179</v>
      </c>
      <c r="AU311" s="242" t="s">
        <v>112</v>
      </c>
      <c r="AV311" s="233" t="s">
        <v>176</v>
      </c>
      <c r="AW311" s="233" t="s">
        <v>39</v>
      </c>
      <c r="AX311" s="233" t="s">
        <v>93</v>
      </c>
      <c r="AY311" s="242" t="s">
        <v>171</v>
      </c>
    </row>
    <row r="312" s="32" customFormat="true" ht="25.5" hidden="false" customHeight="true" outlineLevel="0" collapsed="false">
      <c r="B312" s="33"/>
      <c r="C312" s="203" t="s">
        <v>414</v>
      </c>
      <c r="D312" s="203" t="s">
        <v>172</v>
      </c>
      <c r="E312" s="204" t="s">
        <v>415</v>
      </c>
      <c r="F312" s="205" t="s">
        <v>416</v>
      </c>
      <c r="G312" s="205"/>
      <c r="H312" s="205"/>
      <c r="I312" s="205"/>
      <c r="J312" s="206" t="s">
        <v>175</v>
      </c>
      <c r="K312" s="207" t="n">
        <v>0.344</v>
      </c>
      <c r="L312" s="208" t="n">
        <v>0</v>
      </c>
      <c r="M312" s="208"/>
      <c r="N312" s="209" t="n">
        <f aca="false">ROUND(L312*K312,2)</f>
        <v>0</v>
      </c>
      <c r="O312" s="209"/>
      <c r="P312" s="209"/>
      <c r="Q312" s="209"/>
      <c r="R312" s="35"/>
      <c r="T312" s="210"/>
      <c r="U312" s="44" t="s">
        <v>50</v>
      </c>
      <c r="V312" s="34"/>
      <c r="W312" s="211" t="n">
        <f aca="false">V312*K312</f>
        <v>0</v>
      </c>
      <c r="X312" s="211" t="n">
        <v>2.4534</v>
      </c>
      <c r="Y312" s="211" t="n">
        <f aca="false">X312*K312</f>
        <v>0.8439696</v>
      </c>
      <c r="Z312" s="211" t="n">
        <v>0</v>
      </c>
      <c r="AA312" s="212" t="n">
        <f aca="false">Z312*K312</f>
        <v>0</v>
      </c>
      <c r="AR312" s="10" t="s">
        <v>176</v>
      </c>
      <c r="AT312" s="10" t="s">
        <v>172</v>
      </c>
      <c r="AU312" s="10" t="s">
        <v>112</v>
      </c>
      <c r="AY312" s="10" t="s">
        <v>171</v>
      </c>
      <c r="BE312" s="127" t="n">
        <f aca="false">IF(U312="základní",N312,0)</f>
        <v>0</v>
      </c>
      <c r="BF312" s="127" t="n">
        <f aca="false">IF(U312="snížená",N312,0)</f>
        <v>0</v>
      </c>
      <c r="BG312" s="127" t="n">
        <f aca="false">IF(U312="zákl. přenesená",N312,0)</f>
        <v>0</v>
      </c>
      <c r="BH312" s="127" t="n">
        <f aca="false">IF(U312="sníž. přenesená",N312,0)</f>
        <v>0</v>
      </c>
      <c r="BI312" s="127" t="n">
        <f aca="false">IF(U312="nulová",N312,0)</f>
        <v>0</v>
      </c>
      <c r="BJ312" s="10" t="s">
        <v>93</v>
      </c>
      <c r="BK312" s="127" t="n">
        <f aca="false">ROUND(L312*K312,2)</f>
        <v>0</v>
      </c>
      <c r="BL312" s="10" t="s">
        <v>176</v>
      </c>
      <c r="BM312" s="10" t="s">
        <v>417</v>
      </c>
    </row>
    <row r="313" s="213" customFormat="true" ht="16.5" hidden="false" customHeight="true" outlineLevel="0" collapsed="false">
      <c r="B313" s="214"/>
      <c r="C313" s="215"/>
      <c r="D313" s="215"/>
      <c r="E313" s="216"/>
      <c r="F313" s="217" t="s">
        <v>418</v>
      </c>
      <c r="G313" s="217"/>
      <c r="H313" s="217"/>
      <c r="I313" s="217"/>
      <c r="J313" s="215"/>
      <c r="K313" s="218" t="n">
        <v>0.344</v>
      </c>
      <c r="L313" s="215"/>
      <c r="M313" s="215"/>
      <c r="N313" s="215"/>
      <c r="O313" s="215"/>
      <c r="P313" s="215"/>
      <c r="Q313" s="215"/>
      <c r="R313" s="219"/>
      <c r="T313" s="220"/>
      <c r="U313" s="215"/>
      <c r="V313" s="215"/>
      <c r="W313" s="215"/>
      <c r="X313" s="215"/>
      <c r="Y313" s="215"/>
      <c r="Z313" s="215"/>
      <c r="AA313" s="221"/>
      <c r="AT313" s="222" t="s">
        <v>179</v>
      </c>
      <c r="AU313" s="222" t="s">
        <v>112</v>
      </c>
      <c r="AV313" s="213" t="s">
        <v>112</v>
      </c>
      <c r="AW313" s="213" t="s">
        <v>39</v>
      </c>
      <c r="AX313" s="213" t="s">
        <v>85</v>
      </c>
      <c r="AY313" s="222" t="s">
        <v>171</v>
      </c>
    </row>
    <row r="314" s="233" customFormat="true" ht="16.5" hidden="false" customHeight="true" outlineLevel="0" collapsed="false">
      <c r="B314" s="234"/>
      <c r="C314" s="235"/>
      <c r="D314" s="235"/>
      <c r="E314" s="236"/>
      <c r="F314" s="237" t="s">
        <v>219</v>
      </c>
      <c r="G314" s="237"/>
      <c r="H314" s="237"/>
      <c r="I314" s="237"/>
      <c r="J314" s="235"/>
      <c r="K314" s="238" t="n">
        <v>0.344</v>
      </c>
      <c r="L314" s="235"/>
      <c r="M314" s="235"/>
      <c r="N314" s="235"/>
      <c r="O314" s="235"/>
      <c r="P314" s="235"/>
      <c r="Q314" s="235"/>
      <c r="R314" s="239"/>
      <c r="T314" s="240"/>
      <c r="U314" s="235"/>
      <c r="V314" s="235"/>
      <c r="W314" s="235"/>
      <c r="X314" s="235"/>
      <c r="Y314" s="235"/>
      <c r="Z314" s="235"/>
      <c r="AA314" s="241"/>
      <c r="AT314" s="242" t="s">
        <v>179</v>
      </c>
      <c r="AU314" s="242" t="s">
        <v>112</v>
      </c>
      <c r="AV314" s="233" t="s">
        <v>176</v>
      </c>
      <c r="AW314" s="233" t="s">
        <v>39</v>
      </c>
      <c r="AX314" s="233" t="s">
        <v>93</v>
      </c>
      <c r="AY314" s="242" t="s">
        <v>171</v>
      </c>
    </row>
    <row r="315" s="32" customFormat="true" ht="16.5" hidden="false" customHeight="true" outlineLevel="0" collapsed="false">
      <c r="B315" s="33"/>
      <c r="C315" s="203" t="s">
        <v>419</v>
      </c>
      <c r="D315" s="203" t="s">
        <v>172</v>
      </c>
      <c r="E315" s="204" t="s">
        <v>420</v>
      </c>
      <c r="F315" s="205" t="s">
        <v>421</v>
      </c>
      <c r="G315" s="205"/>
      <c r="H315" s="205"/>
      <c r="I315" s="205"/>
      <c r="J315" s="206" t="s">
        <v>261</v>
      </c>
      <c r="K315" s="207" t="n">
        <v>4.382</v>
      </c>
      <c r="L315" s="208" t="n">
        <v>0</v>
      </c>
      <c r="M315" s="208"/>
      <c r="N315" s="209" t="n">
        <f aca="false">ROUND(L315*K315,2)</f>
        <v>0</v>
      </c>
      <c r="O315" s="209"/>
      <c r="P315" s="209"/>
      <c r="Q315" s="209"/>
      <c r="R315" s="35"/>
      <c r="T315" s="210"/>
      <c r="U315" s="44" t="s">
        <v>50</v>
      </c>
      <c r="V315" s="34"/>
      <c r="W315" s="211" t="n">
        <f aca="false">V315*K315</f>
        <v>0</v>
      </c>
      <c r="X315" s="211" t="n">
        <v>0.00519</v>
      </c>
      <c r="Y315" s="211" t="n">
        <f aca="false">X315*K315</f>
        <v>0.02274258</v>
      </c>
      <c r="Z315" s="211" t="n">
        <v>0</v>
      </c>
      <c r="AA315" s="212" t="n">
        <f aca="false">Z315*K315</f>
        <v>0</v>
      </c>
      <c r="AR315" s="10" t="s">
        <v>176</v>
      </c>
      <c r="AT315" s="10" t="s">
        <v>172</v>
      </c>
      <c r="AU315" s="10" t="s">
        <v>112</v>
      </c>
      <c r="AY315" s="10" t="s">
        <v>171</v>
      </c>
      <c r="BE315" s="127" t="n">
        <f aca="false">IF(U315="základní",N315,0)</f>
        <v>0</v>
      </c>
      <c r="BF315" s="127" t="n">
        <f aca="false">IF(U315="snížená",N315,0)</f>
        <v>0</v>
      </c>
      <c r="BG315" s="127" t="n">
        <f aca="false">IF(U315="zákl. přenesená",N315,0)</f>
        <v>0</v>
      </c>
      <c r="BH315" s="127" t="n">
        <f aca="false">IF(U315="sníž. přenesená",N315,0)</f>
        <v>0</v>
      </c>
      <c r="BI315" s="127" t="n">
        <f aca="false">IF(U315="nulová",N315,0)</f>
        <v>0</v>
      </c>
      <c r="BJ315" s="10" t="s">
        <v>93</v>
      </c>
      <c r="BK315" s="127" t="n">
        <f aca="false">ROUND(L315*K315,2)</f>
        <v>0</v>
      </c>
      <c r="BL315" s="10" t="s">
        <v>176</v>
      </c>
      <c r="BM315" s="10" t="s">
        <v>422</v>
      </c>
    </row>
    <row r="316" s="213" customFormat="true" ht="16.5" hidden="false" customHeight="true" outlineLevel="0" collapsed="false">
      <c r="B316" s="214"/>
      <c r="C316" s="215"/>
      <c r="D316" s="215"/>
      <c r="E316" s="216"/>
      <c r="F316" s="217" t="s">
        <v>423</v>
      </c>
      <c r="G316" s="217"/>
      <c r="H316" s="217"/>
      <c r="I316" s="217"/>
      <c r="J316" s="215"/>
      <c r="K316" s="218" t="n">
        <v>4.382</v>
      </c>
      <c r="L316" s="215"/>
      <c r="M316" s="215"/>
      <c r="N316" s="215"/>
      <c r="O316" s="215"/>
      <c r="P316" s="215"/>
      <c r="Q316" s="215"/>
      <c r="R316" s="219"/>
      <c r="T316" s="220"/>
      <c r="U316" s="215"/>
      <c r="V316" s="215"/>
      <c r="W316" s="215"/>
      <c r="X316" s="215"/>
      <c r="Y316" s="215"/>
      <c r="Z316" s="215"/>
      <c r="AA316" s="221"/>
      <c r="AT316" s="222" t="s">
        <v>179</v>
      </c>
      <c r="AU316" s="222" t="s">
        <v>112</v>
      </c>
      <c r="AV316" s="213" t="s">
        <v>112</v>
      </c>
      <c r="AW316" s="213" t="s">
        <v>39</v>
      </c>
      <c r="AX316" s="213" t="s">
        <v>85</v>
      </c>
      <c r="AY316" s="222" t="s">
        <v>171</v>
      </c>
    </row>
    <row r="317" s="233" customFormat="true" ht="16.5" hidden="false" customHeight="true" outlineLevel="0" collapsed="false">
      <c r="B317" s="234"/>
      <c r="C317" s="235"/>
      <c r="D317" s="235"/>
      <c r="E317" s="236"/>
      <c r="F317" s="237" t="s">
        <v>219</v>
      </c>
      <c r="G317" s="237"/>
      <c r="H317" s="237"/>
      <c r="I317" s="237"/>
      <c r="J317" s="235"/>
      <c r="K317" s="238" t="n">
        <v>4.382</v>
      </c>
      <c r="L317" s="235"/>
      <c r="M317" s="235"/>
      <c r="N317" s="235"/>
      <c r="O317" s="235"/>
      <c r="P317" s="235"/>
      <c r="Q317" s="235"/>
      <c r="R317" s="239"/>
      <c r="T317" s="240"/>
      <c r="U317" s="235"/>
      <c r="V317" s="235"/>
      <c r="W317" s="235"/>
      <c r="X317" s="235"/>
      <c r="Y317" s="235"/>
      <c r="Z317" s="235"/>
      <c r="AA317" s="241"/>
      <c r="AT317" s="242" t="s">
        <v>179</v>
      </c>
      <c r="AU317" s="242" t="s">
        <v>112</v>
      </c>
      <c r="AV317" s="233" t="s">
        <v>176</v>
      </c>
      <c r="AW317" s="233" t="s">
        <v>39</v>
      </c>
      <c r="AX317" s="233" t="s">
        <v>93</v>
      </c>
      <c r="AY317" s="242" t="s">
        <v>171</v>
      </c>
    </row>
    <row r="318" s="32" customFormat="true" ht="16.5" hidden="false" customHeight="true" outlineLevel="0" collapsed="false">
      <c r="B318" s="33"/>
      <c r="C318" s="203" t="s">
        <v>424</v>
      </c>
      <c r="D318" s="203" t="s">
        <v>172</v>
      </c>
      <c r="E318" s="204" t="s">
        <v>425</v>
      </c>
      <c r="F318" s="205" t="s">
        <v>426</v>
      </c>
      <c r="G318" s="205"/>
      <c r="H318" s="205"/>
      <c r="I318" s="205"/>
      <c r="J318" s="206" t="s">
        <v>261</v>
      </c>
      <c r="K318" s="207" t="n">
        <v>4.382</v>
      </c>
      <c r="L318" s="208" t="n">
        <v>0</v>
      </c>
      <c r="M318" s="208"/>
      <c r="N318" s="209" t="n">
        <f aca="false">ROUND(L318*K318,2)</f>
        <v>0</v>
      </c>
      <c r="O318" s="209"/>
      <c r="P318" s="209"/>
      <c r="Q318" s="209"/>
      <c r="R318" s="35"/>
      <c r="T318" s="210"/>
      <c r="U318" s="44" t="s">
        <v>50</v>
      </c>
      <c r="V318" s="34"/>
      <c r="W318" s="211" t="n">
        <f aca="false">V318*K318</f>
        <v>0</v>
      </c>
      <c r="X318" s="211" t="n">
        <v>0</v>
      </c>
      <c r="Y318" s="211" t="n">
        <f aca="false">X318*K318</f>
        <v>0</v>
      </c>
      <c r="Z318" s="211" t="n">
        <v>0</v>
      </c>
      <c r="AA318" s="212" t="n">
        <f aca="false">Z318*K318</f>
        <v>0</v>
      </c>
      <c r="AR318" s="10" t="s">
        <v>176</v>
      </c>
      <c r="AT318" s="10" t="s">
        <v>172</v>
      </c>
      <c r="AU318" s="10" t="s">
        <v>112</v>
      </c>
      <c r="AY318" s="10" t="s">
        <v>171</v>
      </c>
      <c r="BE318" s="127" t="n">
        <f aca="false">IF(U318="základní",N318,0)</f>
        <v>0</v>
      </c>
      <c r="BF318" s="127" t="n">
        <f aca="false">IF(U318="snížená",N318,0)</f>
        <v>0</v>
      </c>
      <c r="BG318" s="127" t="n">
        <f aca="false">IF(U318="zákl. přenesená",N318,0)</f>
        <v>0</v>
      </c>
      <c r="BH318" s="127" t="n">
        <f aca="false">IF(U318="sníž. přenesená",N318,0)</f>
        <v>0</v>
      </c>
      <c r="BI318" s="127" t="n">
        <f aca="false">IF(U318="nulová",N318,0)</f>
        <v>0</v>
      </c>
      <c r="BJ318" s="10" t="s">
        <v>93</v>
      </c>
      <c r="BK318" s="127" t="n">
        <f aca="false">ROUND(L318*K318,2)</f>
        <v>0</v>
      </c>
      <c r="BL318" s="10" t="s">
        <v>176</v>
      </c>
      <c r="BM318" s="10" t="s">
        <v>427</v>
      </c>
    </row>
    <row r="319" s="32" customFormat="true" ht="25.5" hidden="false" customHeight="true" outlineLevel="0" collapsed="false">
      <c r="B319" s="33"/>
      <c r="C319" s="203" t="s">
        <v>428</v>
      </c>
      <c r="D319" s="203" t="s">
        <v>172</v>
      </c>
      <c r="E319" s="204" t="s">
        <v>429</v>
      </c>
      <c r="F319" s="205" t="s">
        <v>430</v>
      </c>
      <c r="G319" s="205"/>
      <c r="H319" s="205"/>
      <c r="I319" s="205"/>
      <c r="J319" s="206" t="s">
        <v>233</v>
      </c>
      <c r="K319" s="207" t="n">
        <v>0.017</v>
      </c>
      <c r="L319" s="208" t="n">
        <v>0</v>
      </c>
      <c r="M319" s="208"/>
      <c r="N319" s="209" t="n">
        <f aca="false">ROUND(L319*K319,2)</f>
        <v>0</v>
      </c>
      <c r="O319" s="209"/>
      <c r="P319" s="209"/>
      <c r="Q319" s="209"/>
      <c r="R319" s="35"/>
      <c r="T319" s="210"/>
      <c r="U319" s="44" t="s">
        <v>50</v>
      </c>
      <c r="V319" s="34"/>
      <c r="W319" s="211" t="n">
        <f aca="false">V319*K319</f>
        <v>0</v>
      </c>
      <c r="X319" s="211" t="n">
        <v>1.05256</v>
      </c>
      <c r="Y319" s="211" t="n">
        <f aca="false">X319*K319</f>
        <v>0.01789352</v>
      </c>
      <c r="Z319" s="211" t="n">
        <v>0</v>
      </c>
      <c r="AA319" s="212" t="n">
        <f aca="false">Z319*K319</f>
        <v>0</v>
      </c>
      <c r="AR319" s="10" t="s">
        <v>176</v>
      </c>
      <c r="AT319" s="10" t="s">
        <v>172</v>
      </c>
      <c r="AU319" s="10" t="s">
        <v>112</v>
      </c>
      <c r="AY319" s="10" t="s">
        <v>171</v>
      </c>
      <c r="BE319" s="127" t="n">
        <f aca="false">IF(U319="základní",N319,0)</f>
        <v>0</v>
      </c>
      <c r="BF319" s="127" t="n">
        <f aca="false">IF(U319="snížená",N319,0)</f>
        <v>0</v>
      </c>
      <c r="BG319" s="127" t="n">
        <f aca="false">IF(U319="zákl. přenesená",N319,0)</f>
        <v>0</v>
      </c>
      <c r="BH319" s="127" t="n">
        <f aca="false">IF(U319="sníž. přenesená",N319,0)</f>
        <v>0</v>
      </c>
      <c r="BI319" s="127" t="n">
        <f aca="false">IF(U319="nulová",N319,0)</f>
        <v>0</v>
      </c>
      <c r="BJ319" s="10" t="s">
        <v>93</v>
      </c>
      <c r="BK319" s="127" t="n">
        <f aca="false">ROUND(L319*K319,2)</f>
        <v>0</v>
      </c>
      <c r="BL319" s="10" t="s">
        <v>176</v>
      </c>
      <c r="BM319" s="10" t="s">
        <v>431</v>
      </c>
    </row>
    <row r="320" s="213" customFormat="true" ht="16.5" hidden="false" customHeight="true" outlineLevel="0" collapsed="false">
      <c r="B320" s="214"/>
      <c r="C320" s="215"/>
      <c r="D320" s="215"/>
      <c r="E320" s="216"/>
      <c r="F320" s="217" t="s">
        <v>432</v>
      </c>
      <c r="G320" s="217"/>
      <c r="H320" s="217"/>
      <c r="I320" s="217"/>
      <c r="J320" s="215"/>
      <c r="K320" s="218" t="n">
        <v>0.013</v>
      </c>
      <c r="L320" s="215"/>
      <c r="M320" s="215"/>
      <c r="N320" s="215"/>
      <c r="O320" s="215"/>
      <c r="P320" s="215"/>
      <c r="Q320" s="215"/>
      <c r="R320" s="219"/>
      <c r="T320" s="220"/>
      <c r="U320" s="215"/>
      <c r="V320" s="215"/>
      <c r="W320" s="215"/>
      <c r="X320" s="215"/>
      <c r="Y320" s="215"/>
      <c r="Z320" s="215"/>
      <c r="AA320" s="221"/>
      <c r="AT320" s="222" t="s">
        <v>179</v>
      </c>
      <c r="AU320" s="222" t="s">
        <v>112</v>
      </c>
      <c r="AV320" s="213" t="s">
        <v>112</v>
      </c>
      <c r="AW320" s="213" t="s">
        <v>39</v>
      </c>
      <c r="AX320" s="213" t="s">
        <v>85</v>
      </c>
      <c r="AY320" s="222" t="s">
        <v>171</v>
      </c>
    </row>
    <row r="321" customFormat="false" ht="25.5" hidden="false" customHeight="true" outlineLevel="0" collapsed="false">
      <c r="A321" s="213"/>
      <c r="B321" s="214"/>
      <c r="C321" s="215"/>
      <c r="D321" s="215"/>
      <c r="E321" s="216"/>
      <c r="F321" s="223" t="s">
        <v>433</v>
      </c>
      <c r="G321" s="223"/>
      <c r="H321" s="223"/>
      <c r="I321" s="223"/>
      <c r="J321" s="215"/>
      <c r="K321" s="218" t="n">
        <v>0.004</v>
      </c>
      <c r="L321" s="215"/>
      <c r="M321" s="215"/>
      <c r="N321" s="215"/>
      <c r="O321" s="215"/>
      <c r="P321" s="215"/>
      <c r="Q321" s="215"/>
      <c r="R321" s="219"/>
      <c r="T321" s="220"/>
      <c r="U321" s="215"/>
      <c r="V321" s="215"/>
      <c r="W321" s="215"/>
      <c r="X321" s="215"/>
      <c r="Y321" s="215"/>
      <c r="Z321" s="215"/>
      <c r="AA321" s="221"/>
      <c r="AT321" s="222" t="s">
        <v>179</v>
      </c>
      <c r="AU321" s="222" t="s">
        <v>112</v>
      </c>
      <c r="AV321" s="213" t="s">
        <v>112</v>
      </c>
      <c r="AW321" s="213" t="s">
        <v>39</v>
      </c>
      <c r="AX321" s="213" t="s">
        <v>85</v>
      </c>
      <c r="AY321" s="222" t="s">
        <v>171</v>
      </c>
    </row>
    <row r="322" s="233" customFormat="true" ht="16.5" hidden="false" customHeight="true" outlineLevel="0" collapsed="false">
      <c r="B322" s="234"/>
      <c r="C322" s="235"/>
      <c r="D322" s="235"/>
      <c r="E322" s="236"/>
      <c r="F322" s="237" t="s">
        <v>219</v>
      </c>
      <c r="G322" s="237"/>
      <c r="H322" s="237"/>
      <c r="I322" s="237"/>
      <c r="J322" s="235"/>
      <c r="K322" s="238" t="n">
        <v>0.017</v>
      </c>
      <c r="L322" s="235"/>
      <c r="M322" s="235"/>
      <c r="N322" s="235"/>
      <c r="O322" s="235"/>
      <c r="P322" s="235"/>
      <c r="Q322" s="235"/>
      <c r="R322" s="239"/>
      <c r="T322" s="240"/>
      <c r="U322" s="235"/>
      <c r="V322" s="235"/>
      <c r="W322" s="235"/>
      <c r="X322" s="235"/>
      <c r="Y322" s="235"/>
      <c r="Z322" s="235"/>
      <c r="AA322" s="241"/>
      <c r="AT322" s="242" t="s">
        <v>179</v>
      </c>
      <c r="AU322" s="242" t="s">
        <v>112</v>
      </c>
      <c r="AV322" s="233" t="s">
        <v>176</v>
      </c>
      <c r="AW322" s="233" t="s">
        <v>39</v>
      </c>
      <c r="AX322" s="233" t="s">
        <v>93</v>
      </c>
      <c r="AY322" s="242" t="s">
        <v>171</v>
      </c>
    </row>
    <row r="323" s="32" customFormat="true" ht="25.5" hidden="false" customHeight="true" outlineLevel="0" collapsed="false">
      <c r="B323" s="33"/>
      <c r="C323" s="203" t="s">
        <v>434</v>
      </c>
      <c r="D323" s="203" t="s">
        <v>172</v>
      </c>
      <c r="E323" s="204" t="s">
        <v>435</v>
      </c>
      <c r="F323" s="205" t="s">
        <v>436</v>
      </c>
      <c r="G323" s="205"/>
      <c r="H323" s="205"/>
      <c r="I323" s="205"/>
      <c r="J323" s="206" t="s">
        <v>330</v>
      </c>
      <c r="K323" s="207" t="n">
        <v>18.9</v>
      </c>
      <c r="L323" s="208" t="n">
        <v>0</v>
      </c>
      <c r="M323" s="208"/>
      <c r="N323" s="209" t="n">
        <f aca="false">ROUND(L323*K323,2)</f>
        <v>0</v>
      </c>
      <c r="O323" s="209"/>
      <c r="P323" s="209"/>
      <c r="Q323" s="209"/>
      <c r="R323" s="35"/>
      <c r="T323" s="210"/>
      <c r="U323" s="44" t="s">
        <v>50</v>
      </c>
      <c r="V323" s="34"/>
      <c r="W323" s="211" t="n">
        <f aca="false">V323*K323</f>
        <v>0</v>
      </c>
      <c r="X323" s="211" t="n">
        <v>0.1016</v>
      </c>
      <c r="Y323" s="211" t="n">
        <f aca="false">X323*K323</f>
        <v>1.92024</v>
      </c>
      <c r="Z323" s="211" t="n">
        <v>0</v>
      </c>
      <c r="AA323" s="212" t="n">
        <f aca="false">Z323*K323</f>
        <v>0</v>
      </c>
      <c r="AR323" s="10" t="s">
        <v>176</v>
      </c>
      <c r="AT323" s="10" t="s">
        <v>172</v>
      </c>
      <c r="AU323" s="10" t="s">
        <v>112</v>
      </c>
      <c r="AY323" s="10" t="s">
        <v>171</v>
      </c>
      <c r="BE323" s="127" t="n">
        <f aca="false">IF(U323="základní",N323,0)</f>
        <v>0</v>
      </c>
      <c r="BF323" s="127" t="n">
        <f aca="false">IF(U323="snížená",N323,0)</f>
        <v>0</v>
      </c>
      <c r="BG323" s="127" t="n">
        <f aca="false">IF(U323="zákl. přenesená",N323,0)</f>
        <v>0</v>
      </c>
      <c r="BH323" s="127" t="n">
        <f aca="false">IF(U323="sníž. přenesená",N323,0)</f>
        <v>0</v>
      </c>
      <c r="BI323" s="127" t="n">
        <f aca="false">IF(U323="nulová",N323,0)</f>
        <v>0</v>
      </c>
      <c r="BJ323" s="10" t="s">
        <v>93</v>
      </c>
      <c r="BK323" s="127" t="n">
        <f aca="false">ROUND(L323*K323,2)</f>
        <v>0</v>
      </c>
      <c r="BL323" s="10" t="s">
        <v>176</v>
      </c>
      <c r="BM323" s="10" t="s">
        <v>437</v>
      </c>
    </row>
    <row r="324" s="213" customFormat="true" ht="16.5" hidden="false" customHeight="true" outlineLevel="0" collapsed="false">
      <c r="B324" s="214"/>
      <c r="C324" s="215"/>
      <c r="D324" s="215"/>
      <c r="E324" s="216"/>
      <c r="F324" s="217" t="s">
        <v>438</v>
      </c>
      <c r="G324" s="217"/>
      <c r="H324" s="217"/>
      <c r="I324" s="217"/>
      <c r="J324" s="215"/>
      <c r="K324" s="218" t="n">
        <v>18.9</v>
      </c>
      <c r="L324" s="215"/>
      <c r="M324" s="215"/>
      <c r="N324" s="215"/>
      <c r="O324" s="215"/>
      <c r="P324" s="215"/>
      <c r="Q324" s="215"/>
      <c r="R324" s="219"/>
      <c r="T324" s="220"/>
      <c r="U324" s="215"/>
      <c r="V324" s="215"/>
      <c r="W324" s="215"/>
      <c r="X324" s="215"/>
      <c r="Y324" s="215"/>
      <c r="Z324" s="215"/>
      <c r="AA324" s="221"/>
      <c r="AT324" s="222" t="s">
        <v>179</v>
      </c>
      <c r="AU324" s="222" t="s">
        <v>112</v>
      </c>
      <c r="AV324" s="213" t="s">
        <v>112</v>
      </c>
      <c r="AW324" s="213" t="s">
        <v>39</v>
      </c>
      <c r="AX324" s="213" t="s">
        <v>85</v>
      </c>
      <c r="AY324" s="222" t="s">
        <v>171</v>
      </c>
    </row>
    <row r="325" s="233" customFormat="true" ht="16.5" hidden="false" customHeight="true" outlineLevel="0" collapsed="false">
      <c r="B325" s="234"/>
      <c r="C325" s="235"/>
      <c r="D325" s="235"/>
      <c r="E325" s="236"/>
      <c r="F325" s="237" t="s">
        <v>219</v>
      </c>
      <c r="G325" s="237"/>
      <c r="H325" s="237"/>
      <c r="I325" s="237"/>
      <c r="J325" s="235"/>
      <c r="K325" s="238" t="n">
        <v>18.9</v>
      </c>
      <c r="L325" s="235"/>
      <c r="M325" s="235"/>
      <c r="N325" s="235"/>
      <c r="O325" s="235"/>
      <c r="P325" s="235"/>
      <c r="Q325" s="235"/>
      <c r="R325" s="239"/>
      <c r="T325" s="240"/>
      <c r="U325" s="235"/>
      <c r="V325" s="235"/>
      <c r="W325" s="235"/>
      <c r="X325" s="235"/>
      <c r="Y325" s="235"/>
      <c r="Z325" s="235"/>
      <c r="AA325" s="241"/>
      <c r="AT325" s="242" t="s">
        <v>179</v>
      </c>
      <c r="AU325" s="242" t="s">
        <v>112</v>
      </c>
      <c r="AV325" s="233" t="s">
        <v>176</v>
      </c>
      <c r="AW325" s="233" t="s">
        <v>39</v>
      </c>
      <c r="AX325" s="233" t="s">
        <v>93</v>
      </c>
      <c r="AY325" s="242" t="s">
        <v>171</v>
      </c>
    </row>
    <row r="326" s="32" customFormat="true" ht="25.5" hidden="false" customHeight="true" outlineLevel="0" collapsed="false">
      <c r="B326" s="33"/>
      <c r="C326" s="203" t="s">
        <v>439</v>
      </c>
      <c r="D326" s="203" t="s">
        <v>172</v>
      </c>
      <c r="E326" s="204" t="s">
        <v>440</v>
      </c>
      <c r="F326" s="205" t="s">
        <v>441</v>
      </c>
      <c r="G326" s="205"/>
      <c r="H326" s="205"/>
      <c r="I326" s="205"/>
      <c r="J326" s="206" t="s">
        <v>261</v>
      </c>
      <c r="K326" s="207" t="n">
        <v>3.024</v>
      </c>
      <c r="L326" s="208" t="n">
        <v>0</v>
      </c>
      <c r="M326" s="208"/>
      <c r="N326" s="209" t="n">
        <f aca="false">ROUND(L326*K326,2)</f>
        <v>0</v>
      </c>
      <c r="O326" s="209"/>
      <c r="P326" s="209"/>
      <c r="Q326" s="209"/>
      <c r="R326" s="35"/>
      <c r="T326" s="210"/>
      <c r="U326" s="44" t="s">
        <v>50</v>
      </c>
      <c r="V326" s="34"/>
      <c r="W326" s="211" t="n">
        <f aca="false">V326*K326</f>
        <v>0</v>
      </c>
      <c r="X326" s="211" t="n">
        <v>0.00658</v>
      </c>
      <c r="Y326" s="211" t="n">
        <f aca="false">X326*K326</f>
        <v>0.01989792</v>
      </c>
      <c r="Z326" s="211" t="n">
        <v>0</v>
      </c>
      <c r="AA326" s="212" t="n">
        <f aca="false">Z326*K326</f>
        <v>0</v>
      </c>
      <c r="AR326" s="10" t="s">
        <v>176</v>
      </c>
      <c r="AT326" s="10" t="s">
        <v>172</v>
      </c>
      <c r="AU326" s="10" t="s">
        <v>112</v>
      </c>
      <c r="AY326" s="10" t="s">
        <v>171</v>
      </c>
      <c r="BE326" s="127" t="n">
        <f aca="false">IF(U326="základní",N326,0)</f>
        <v>0</v>
      </c>
      <c r="BF326" s="127" t="n">
        <f aca="false">IF(U326="snížená",N326,0)</f>
        <v>0</v>
      </c>
      <c r="BG326" s="127" t="n">
        <f aca="false">IF(U326="zákl. přenesená",N326,0)</f>
        <v>0</v>
      </c>
      <c r="BH326" s="127" t="n">
        <f aca="false">IF(U326="sníž. přenesená",N326,0)</f>
        <v>0</v>
      </c>
      <c r="BI326" s="127" t="n">
        <f aca="false">IF(U326="nulová",N326,0)</f>
        <v>0</v>
      </c>
      <c r="BJ326" s="10" t="s">
        <v>93</v>
      </c>
      <c r="BK326" s="127" t="n">
        <f aca="false">ROUND(L326*K326,2)</f>
        <v>0</v>
      </c>
      <c r="BL326" s="10" t="s">
        <v>176</v>
      </c>
      <c r="BM326" s="10" t="s">
        <v>442</v>
      </c>
    </row>
    <row r="327" s="213" customFormat="true" ht="16.5" hidden="false" customHeight="true" outlineLevel="0" collapsed="false">
      <c r="B327" s="214"/>
      <c r="C327" s="215"/>
      <c r="D327" s="215"/>
      <c r="E327" s="216"/>
      <c r="F327" s="217" t="s">
        <v>443</v>
      </c>
      <c r="G327" s="217"/>
      <c r="H327" s="217"/>
      <c r="I327" s="217"/>
      <c r="J327" s="215"/>
      <c r="K327" s="218" t="n">
        <v>3.024</v>
      </c>
      <c r="L327" s="215"/>
      <c r="M327" s="215"/>
      <c r="N327" s="215"/>
      <c r="O327" s="215"/>
      <c r="P327" s="215"/>
      <c r="Q327" s="215"/>
      <c r="R327" s="219"/>
      <c r="T327" s="220"/>
      <c r="U327" s="215"/>
      <c r="V327" s="215"/>
      <c r="W327" s="215"/>
      <c r="X327" s="215"/>
      <c r="Y327" s="215"/>
      <c r="Z327" s="215"/>
      <c r="AA327" s="221"/>
      <c r="AT327" s="222" t="s">
        <v>179</v>
      </c>
      <c r="AU327" s="222" t="s">
        <v>112</v>
      </c>
      <c r="AV327" s="213" t="s">
        <v>112</v>
      </c>
      <c r="AW327" s="213" t="s">
        <v>39</v>
      </c>
      <c r="AX327" s="213" t="s">
        <v>85</v>
      </c>
      <c r="AY327" s="222" t="s">
        <v>171</v>
      </c>
    </row>
    <row r="328" s="233" customFormat="true" ht="16.5" hidden="false" customHeight="true" outlineLevel="0" collapsed="false">
      <c r="B328" s="234"/>
      <c r="C328" s="235"/>
      <c r="D328" s="235"/>
      <c r="E328" s="236"/>
      <c r="F328" s="237" t="s">
        <v>219</v>
      </c>
      <c r="G328" s="237"/>
      <c r="H328" s="237"/>
      <c r="I328" s="237"/>
      <c r="J328" s="235"/>
      <c r="K328" s="238" t="n">
        <v>3.024</v>
      </c>
      <c r="L328" s="235"/>
      <c r="M328" s="235"/>
      <c r="N328" s="235"/>
      <c r="O328" s="235"/>
      <c r="P328" s="235"/>
      <c r="Q328" s="235"/>
      <c r="R328" s="239"/>
      <c r="T328" s="240"/>
      <c r="U328" s="235"/>
      <c r="V328" s="235"/>
      <c r="W328" s="235"/>
      <c r="X328" s="235"/>
      <c r="Y328" s="235"/>
      <c r="Z328" s="235"/>
      <c r="AA328" s="241"/>
      <c r="AT328" s="242" t="s">
        <v>179</v>
      </c>
      <c r="AU328" s="242" t="s">
        <v>112</v>
      </c>
      <c r="AV328" s="233" t="s">
        <v>176</v>
      </c>
      <c r="AW328" s="233" t="s">
        <v>39</v>
      </c>
      <c r="AX328" s="233" t="s">
        <v>93</v>
      </c>
      <c r="AY328" s="242" t="s">
        <v>171</v>
      </c>
    </row>
    <row r="329" s="32" customFormat="true" ht="25.5" hidden="false" customHeight="true" outlineLevel="0" collapsed="false">
      <c r="B329" s="33"/>
      <c r="C329" s="203" t="s">
        <v>444</v>
      </c>
      <c r="D329" s="203" t="s">
        <v>172</v>
      </c>
      <c r="E329" s="204" t="s">
        <v>445</v>
      </c>
      <c r="F329" s="205" t="s">
        <v>446</v>
      </c>
      <c r="G329" s="205"/>
      <c r="H329" s="205"/>
      <c r="I329" s="205"/>
      <c r="J329" s="206" t="s">
        <v>261</v>
      </c>
      <c r="K329" s="207" t="n">
        <v>3.024</v>
      </c>
      <c r="L329" s="208" t="n">
        <v>0</v>
      </c>
      <c r="M329" s="208"/>
      <c r="N329" s="209" t="n">
        <f aca="false">ROUND(L329*K329,2)</f>
        <v>0</v>
      </c>
      <c r="O329" s="209"/>
      <c r="P329" s="209"/>
      <c r="Q329" s="209"/>
      <c r="R329" s="35"/>
      <c r="T329" s="210"/>
      <c r="U329" s="44" t="s">
        <v>50</v>
      </c>
      <c r="V329" s="34"/>
      <c r="W329" s="211" t="n">
        <f aca="false">V329*K329</f>
        <v>0</v>
      </c>
      <c r="X329" s="211" t="n">
        <v>0</v>
      </c>
      <c r="Y329" s="211" t="n">
        <f aca="false">X329*K329</f>
        <v>0</v>
      </c>
      <c r="Z329" s="211" t="n">
        <v>0</v>
      </c>
      <c r="AA329" s="212" t="n">
        <f aca="false">Z329*K329</f>
        <v>0</v>
      </c>
      <c r="AR329" s="10" t="s">
        <v>176</v>
      </c>
      <c r="AT329" s="10" t="s">
        <v>172</v>
      </c>
      <c r="AU329" s="10" t="s">
        <v>112</v>
      </c>
      <c r="AY329" s="10" t="s">
        <v>171</v>
      </c>
      <c r="BE329" s="127" t="n">
        <f aca="false">IF(U329="základní",N329,0)</f>
        <v>0</v>
      </c>
      <c r="BF329" s="127" t="n">
        <f aca="false">IF(U329="snížená",N329,0)</f>
        <v>0</v>
      </c>
      <c r="BG329" s="127" t="n">
        <f aca="false">IF(U329="zákl. přenesená",N329,0)</f>
        <v>0</v>
      </c>
      <c r="BH329" s="127" t="n">
        <f aca="false">IF(U329="sníž. přenesená",N329,0)</f>
        <v>0</v>
      </c>
      <c r="BI329" s="127" t="n">
        <f aca="false">IF(U329="nulová",N329,0)</f>
        <v>0</v>
      </c>
      <c r="BJ329" s="10" t="s">
        <v>93</v>
      </c>
      <c r="BK329" s="127" t="n">
        <f aca="false">ROUND(L329*K329,2)</f>
        <v>0</v>
      </c>
      <c r="BL329" s="10" t="s">
        <v>176</v>
      </c>
      <c r="BM329" s="10" t="s">
        <v>447</v>
      </c>
    </row>
    <row r="330" s="190" customFormat="true" ht="29.9" hidden="false" customHeight="true" outlineLevel="0" collapsed="false">
      <c r="B330" s="191"/>
      <c r="C330" s="192"/>
      <c r="D330" s="201" t="s">
        <v>127</v>
      </c>
      <c r="E330" s="201"/>
      <c r="F330" s="201"/>
      <c r="G330" s="201"/>
      <c r="H330" s="201"/>
      <c r="I330" s="201"/>
      <c r="J330" s="201"/>
      <c r="K330" s="201"/>
      <c r="L330" s="201"/>
      <c r="M330" s="201"/>
      <c r="N330" s="250" t="n">
        <f aca="false">BK330</f>
        <v>0</v>
      </c>
      <c r="O330" s="250"/>
      <c r="P330" s="250"/>
      <c r="Q330" s="250"/>
      <c r="R330" s="194"/>
      <c r="T330" s="195"/>
      <c r="U330" s="192"/>
      <c r="V330" s="192"/>
      <c r="W330" s="196" t="n">
        <f aca="false">SUM(W331:W336)</f>
        <v>0</v>
      </c>
      <c r="X330" s="192"/>
      <c r="Y330" s="196" t="n">
        <f aca="false">SUM(Y331:Y336)</f>
        <v>4.2438388</v>
      </c>
      <c r="Z330" s="192"/>
      <c r="AA330" s="197" t="n">
        <f aca="false">SUM(AA331:AA336)</f>
        <v>0</v>
      </c>
      <c r="AR330" s="198" t="s">
        <v>93</v>
      </c>
      <c r="AT330" s="199" t="s">
        <v>84</v>
      </c>
      <c r="AU330" s="199" t="s">
        <v>93</v>
      </c>
      <c r="AY330" s="198" t="s">
        <v>171</v>
      </c>
      <c r="BK330" s="200" t="n">
        <f aca="false">SUM(BK331:BK336)</f>
        <v>0</v>
      </c>
    </row>
    <row r="331" s="32" customFormat="true" ht="38.25" hidden="false" customHeight="true" outlineLevel="0" collapsed="false">
      <c r="B331" s="33"/>
      <c r="C331" s="203" t="s">
        <v>448</v>
      </c>
      <c r="D331" s="203" t="s">
        <v>172</v>
      </c>
      <c r="E331" s="204" t="s">
        <v>449</v>
      </c>
      <c r="F331" s="205" t="s">
        <v>450</v>
      </c>
      <c r="G331" s="205"/>
      <c r="H331" s="205"/>
      <c r="I331" s="205"/>
      <c r="J331" s="206" t="s">
        <v>261</v>
      </c>
      <c r="K331" s="207" t="n">
        <v>17.833</v>
      </c>
      <c r="L331" s="208" t="n">
        <v>0</v>
      </c>
      <c r="M331" s="208"/>
      <c r="N331" s="209" t="n">
        <f aca="false">ROUND(L331*K331,2)</f>
        <v>0</v>
      </c>
      <c r="O331" s="209"/>
      <c r="P331" s="209"/>
      <c r="Q331" s="209"/>
      <c r="R331" s="35"/>
      <c r="T331" s="210"/>
      <c r="U331" s="44" t="s">
        <v>50</v>
      </c>
      <c r="V331" s="34"/>
      <c r="W331" s="211" t="n">
        <f aca="false">V331*K331</f>
        <v>0</v>
      </c>
      <c r="X331" s="211" t="n">
        <v>0.1461</v>
      </c>
      <c r="Y331" s="211" t="n">
        <f aca="false">X331*K331</f>
        <v>2.6054013</v>
      </c>
      <c r="Z331" s="211" t="n">
        <v>0</v>
      </c>
      <c r="AA331" s="212" t="n">
        <f aca="false">Z331*K331</f>
        <v>0</v>
      </c>
      <c r="AR331" s="10" t="s">
        <v>176</v>
      </c>
      <c r="AT331" s="10" t="s">
        <v>172</v>
      </c>
      <c r="AU331" s="10" t="s">
        <v>112</v>
      </c>
      <c r="AY331" s="10" t="s">
        <v>171</v>
      </c>
      <c r="BE331" s="127" t="n">
        <f aca="false">IF(U331="základní",N331,0)</f>
        <v>0</v>
      </c>
      <c r="BF331" s="127" t="n">
        <f aca="false">IF(U331="snížená",N331,0)</f>
        <v>0</v>
      </c>
      <c r="BG331" s="127" t="n">
        <f aca="false">IF(U331="zákl. přenesená",N331,0)</f>
        <v>0</v>
      </c>
      <c r="BH331" s="127" t="n">
        <f aca="false">IF(U331="sníž. přenesená",N331,0)</f>
        <v>0</v>
      </c>
      <c r="BI331" s="127" t="n">
        <f aca="false">IF(U331="nulová",N331,0)</f>
        <v>0</v>
      </c>
      <c r="BJ331" s="10" t="s">
        <v>93</v>
      </c>
      <c r="BK331" s="127" t="n">
        <f aca="false">ROUND(L331*K331,2)</f>
        <v>0</v>
      </c>
      <c r="BL331" s="10" t="s">
        <v>176</v>
      </c>
      <c r="BM331" s="10" t="s">
        <v>451</v>
      </c>
    </row>
    <row r="332" s="213" customFormat="true" ht="16.5" hidden="false" customHeight="true" outlineLevel="0" collapsed="false">
      <c r="B332" s="214"/>
      <c r="C332" s="215"/>
      <c r="D332" s="215"/>
      <c r="E332" s="216"/>
      <c r="F332" s="217" t="s">
        <v>452</v>
      </c>
      <c r="G332" s="217"/>
      <c r="H332" s="217"/>
      <c r="I332" s="217"/>
      <c r="J332" s="215"/>
      <c r="K332" s="218" t="n">
        <v>14.48</v>
      </c>
      <c r="L332" s="215"/>
      <c r="M332" s="215"/>
      <c r="N332" s="215"/>
      <c r="O332" s="215"/>
      <c r="P332" s="215"/>
      <c r="Q332" s="215"/>
      <c r="R332" s="219"/>
      <c r="T332" s="220"/>
      <c r="U332" s="215"/>
      <c r="V332" s="215"/>
      <c r="W332" s="215"/>
      <c r="X332" s="215"/>
      <c r="Y332" s="215"/>
      <c r="Z332" s="215"/>
      <c r="AA332" s="221"/>
      <c r="AT332" s="222" t="s">
        <v>179</v>
      </c>
      <c r="AU332" s="222" t="s">
        <v>112</v>
      </c>
      <c r="AV332" s="213" t="s">
        <v>112</v>
      </c>
      <c r="AW332" s="213" t="s">
        <v>39</v>
      </c>
      <c r="AX332" s="213" t="s">
        <v>85</v>
      </c>
      <c r="AY332" s="222" t="s">
        <v>171</v>
      </c>
    </row>
    <row r="333" customFormat="false" ht="16.5" hidden="false" customHeight="true" outlineLevel="0" collapsed="false">
      <c r="A333" s="213"/>
      <c r="B333" s="214"/>
      <c r="C333" s="215"/>
      <c r="D333" s="215"/>
      <c r="E333" s="216"/>
      <c r="F333" s="223" t="s">
        <v>453</v>
      </c>
      <c r="G333" s="223"/>
      <c r="H333" s="223"/>
      <c r="I333" s="223"/>
      <c r="J333" s="215"/>
      <c r="K333" s="218" t="n">
        <v>3.353</v>
      </c>
      <c r="L333" s="215"/>
      <c r="M333" s="215"/>
      <c r="N333" s="215"/>
      <c r="O333" s="215"/>
      <c r="P333" s="215"/>
      <c r="Q333" s="215"/>
      <c r="R333" s="219"/>
      <c r="T333" s="220"/>
      <c r="U333" s="215"/>
      <c r="V333" s="215"/>
      <c r="W333" s="215"/>
      <c r="X333" s="215"/>
      <c r="Y333" s="215"/>
      <c r="Z333" s="215"/>
      <c r="AA333" s="221"/>
      <c r="AT333" s="222" t="s">
        <v>179</v>
      </c>
      <c r="AU333" s="222" t="s">
        <v>112</v>
      </c>
      <c r="AV333" s="213" t="s">
        <v>112</v>
      </c>
      <c r="AW333" s="213" t="s">
        <v>39</v>
      </c>
      <c r="AX333" s="213" t="s">
        <v>85</v>
      </c>
      <c r="AY333" s="222" t="s">
        <v>171</v>
      </c>
    </row>
    <row r="334" s="224" customFormat="true" ht="16.5" hidden="false" customHeight="true" outlineLevel="0" collapsed="false">
      <c r="B334" s="225"/>
      <c r="C334" s="226"/>
      <c r="D334" s="226"/>
      <c r="E334" s="227"/>
      <c r="F334" s="228" t="s">
        <v>186</v>
      </c>
      <c r="G334" s="228"/>
      <c r="H334" s="228"/>
      <c r="I334" s="228"/>
      <c r="J334" s="226"/>
      <c r="K334" s="227"/>
      <c r="L334" s="226"/>
      <c r="M334" s="226"/>
      <c r="N334" s="226"/>
      <c r="O334" s="226"/>
      <c r="P334" s="226"/>
      <c r="Q334" s="226"/>
      <c r="R334" s="229"/>
      <c r="T334" s="230"/>
      <c r="U334" s="226"/>
      <c r="V334" s="226"/>
      <c r="W334" s="226"/>
      <c r="X334" s="226"/>
      <c r="Y334" s="226"/>
      <c r="Z334" s="226"/>
      <c r="AA334" s="231"/>
      <c r="AT334" s="232" t="s">
        <v>179</v>
      </c>
      <c r="AU334" s="232" t="s">
        <v>112</v>
      </c>
      <c r="AV334" s="224" t="s">
        <v>93</v>
      </c>
      <c r="AW334" s="224" t="s">
        <v>39</v>
      </c>
      <c r="AX334" s="224" t="s">
        <v>85</v>
      </c>
      <c r="AY334" s="232" t="s">
        <v>171</v>
      </c>
    </row>
    <row r="335" s="233" customFormat="true" ht="16.5" hidden="false" customHeight="true" outlineLevel="0" collapsed="false">
      <c r="B335" s="234"/>
      <c r="C335" s="235"/>
      <c r="D335" s="235"/>
      <c r="E335" s="236"/>
      <c r="F335" s="237" t="s">
        <v>219</v>
      </c>
      <c r="G335" s="237"/>
      <c r="H335" s="237"/>
      <c r="I335" s="237"/>
      <c r="J335" s="235"/>
      <c r="K335" s="238" t="n">
        <v>17.833</v>
      </c>
      <c r="L335" s="235"/>
      <c r="M335" s="235"/>
      <c r="N335" s="235"/>
      <c r="O335" s="235"/>
      <c r="P335" s="235"/>
      <c r="Q335" s="235"/>
      <c r="R335" s="239"/>
      <c r="T335" s="240"/>
      <c r="U335" s="235"/>
      <c r="V335" s="235"/>
      <c r="W335" s="235"/>
      <c r="X335" s="235"/>
      <c r="Y335" s="235"/>
      <c r="Z335" s="235"/>
      <c r="AA335" s="241"/>
      <c r="AT335" s="242" t="s">
        <v>179</v>
      </c>
      <c r="AU335" s="242" t="s">
        <v>112</v>
      </c>
      <c r="AV335" s="233" t="s">
        <v>176</v>
      </c>
      <c r="AW335" s="233" t="s">
        <v>39</v>
      </c>
      <c r="AX335" s="233" t="s">
        <v>93</v>
      </c>
      <c r="AY335" s="242" t="s">
        <v>171</v>
      </c>
    </row>
    <row r="336" s="32" customFormat="true" ht="25.5" hidden="false" customHeight="true" outlineLevel="0" collapsed="false">
      <c r="B336" s="33"/>
      <c r="C336" s="243" t="s">
        <v>454</v>
      </c>
      <c r="D336" s="243" t="s">
        <v>243</v>
      </c>
      <c r="E336" s="244" t="s">
        <v>455</v>
      </c>
      <c r="F336" s="245" t="s">
        <v>456</v>
      </c>
      <c r="G336" s="245"/>
      <c r="H336" s="245"/>
      <c r="I336" s="245"/>
      <c r="J336" s="246" t="s">
        <v>261</v>
      </c>
      <c r="K336" s="247" t="n">
        <v>18.725</v>
      </c>
      <c r="L336" s="248" t="n">
        <v>0</v>
      </c>
      <c r="M336" s="248"/>
      <c r="N336" s="249" t="n">
        <f aca="false">ROUND(L336*K336,2)</f>
        <v>0</v>
      </c>
      <c r="O336" s="249"/>
      <c r="P336" s="249"/>
      <c r="Q336" s="249"/>
      <c r="R336" s="35"/>
      <c r="T336" s="210"/>
      <c r="U336" s="44" t="s">
        <v>50</v>
      </c>
      <c r="V336" s="34"/>
      <c r="W336" s="211" t="n">
        <f aca="false">V336*K336</f>
        <v>0</v>
      </c>
      <c r="X336" s="211" t="n">
        <v>0.0875</v>
      </c>
      <c r="Y336" s="211" t="n">
        <f aca="false">X336*K336</f>
        <v>1.6384375</v>
      </c>
      <c r="Z336" s="211" t="n">
        <v>0</v>
      </c>
      <c r="AA336" s="212" t="n">
        <f aca="false">Z336*K336</f>
        <v>0</v>
      </c>
      <c r="AR336" s="10" t="s">
        <v>211</v>
      </c>
      <c r="AT336" s="10" t="s">
        <v>243</v>
      </c>
      <c r="AU336" s="10" t="s">
        <v>112</v>
      </c>
      <c r="AY336" s="10" t="s">
        <v>171</v>
      </c>
      <c r="BE336" s="127" t="n">
        <f aca="false">IF(U336="základní",N336,0)</f>
        <v>0</v>
      </c>
      <c r="BF336" s="127" t="n">
        <f aca="false">IF(U336="snížená",N336,0)</f>
        <v>0</v>
      </c>
      <c r="BG336" s="127" t="n">
        <f aca="false">IF(U336="zákl. přenesená",N336,0)</f>
        <v>0</v>
      </c>
      <c r="BH336" s="127" t="n">
        <f aca="false">IF(U336="sníž. přenesená",N336,0)</f>
        <v>0</v>
      </c>
      <c r="BI336" s="127" t="n">
        <f aca="false">IF(U336="nulová",N336,0)</f>
        <v>0</v>
      </c>
      <c r="BJ336" s="10" t="s">
        <v>93</v>
      </c>
      <c r="BK336" s="127" t="n">
        <f aca="false">ROUND(L336*K336,2)</f>
        <v>0</v>
      </c>
      <c r="BL336" s="10" t="s">
        <v>176</v>
      </c>
      <c r="BM336" s="10" t="s">
        <v>457</v>
      </c>
    </row>
    <row r="337" s="190" customFormat="true" ht="29.9" hidden="false" customHeight="true" outlineLevel="0" collapsed="false">
      <c r="B337" s="191"/>
      <c r="C337" s="192"/>
      <c r="D337" s="201" t="s">
        <v>128</v>
      </c>
      <c r="E337" s="201"/>
      <c r="F337" s="201"/>
      <c r="G337" s="201"/>
      <c r="H337" s="201"/>
      <c r="I337" s="201"/>
      <c r="J337" s="201"/>
      <c r="K337" s="201"/>
      <c r="L337" s="201"/>
      <c r="M337" s="201"/>
      <c r="N337" s="250" t="n">
        <f aca="false">BK337</f>
        <v>0</v>
      </c>
      <c r="O337" s="250"/>
      <c r="P337" s="250"/>
      <c r="Q337" s="250"/>
      <c r="R337" s="194"/>
      <c r="T337" s="195"/>
      <c r="U337" s="192"/>
      <c r="V337" s="192"/>
      <c r="W337" s="196" t="n">
        <f aca="false">SUM(W338:W412)</f>
        <v>0</v>
      </c>
      <c r="X337" s="192"/>
      <c r="Y337" s="196" t="n">
        <f aca="false">SUM(Y338:Y412)</f>
        <v>3.99369627</v>
      </c>
      <c r="Z337" s="192"/>
      <c r="AA337" s="197" t="n">
        <f aca="false">SUM(AA338:AA412)</f>
        <v>0</v>
      </c>
      <c r="AR337" s="198" t="s">
        <v>93</v>
      </c>
      <c r="AT337" s="199" t="s">
        <v>84</v>
      </c>
      <c r="AU337" s="199" t="s">
        <v>93</v>
      </c>
      <c r="AY337" s="198" t="s">
        <v>171</v>
      </c>
      <c r="BK337" s="200" t="n">
        <f aca="false">SUM(BK338:BK412)</f>
        <v>0</v>
      </c>
    </row>
    <row r="338" s="32" customFormat="true" ht="38.25" hidden="false" customHeight="true" outlineLevel="0" collapsed="false">
      <c r="B338" s="33"/>
      <c r="C338" s="203" t="s">
        <v>458</v>
      </c>
      <c r="D338" s="203" t="s">
        <v>172</v>
      </c>
      <c r="E338" s="204" t="s">
        <v>459</v>
      </c>
      <c r="F338" s="205" t="s">
        <v>460</v>
      </c>
      <c r="G338" s="205"/>
      <c r="H338" s="205"/>
      <c r="I338" s="205"/>
      <c r="J338" s="206" t="s">
        <v>261</v>
      </c>
      <c r="K338" s="207" t="n">
        <v>12.555</v>
      </c>
      <c r="L338" s="208" t="n">
        <v>0</v>
      </c>
      <c r="M338" s="208"/>
      <c r="N338" s="209" t="n">
        <f aca="false">ROUND(L338*K338,2)</f>
        <v>0</v>
      </c>
      <c r="O338" s="209"/>
      <c r="P338" s="209"/>
      <c r="Q338" s="209"/>
      <c r="R338" s="35"/>
      <c r="T338" s="210"/>
      <c r="U338" s="44" t="s">
        <v>50</v>
      </c>
      <c r="V338" s="34"/>
      <c r="W338" s="211" t="n">
        <f aca="false">V338*K338</f>
        <v>0</v>
      </c>
      <c r="X338" s="211" t="n">
        <v>0.01838</v>
      </c>
      <c r="Y338" s="211" t="n">
        <f aca="false">X338*K338</f>
        <v>0.2307609</v>
      </c>
      <c r="Z338" s="211" t="n">
        <v>0</v>
      </c>
      <c r="AA338" s="212" t="n">
        <f aca="false">Z338*K338</f>
        <v>0</v>
      </c>
      <c r="AR338" s="10" t="s">
        <v>176</v>
      </c>
      <c r="AT338" s="10" t="s">
        <v>172</v>
      </c>
      <c r="AU338" s="10" t="s">
        <v>112</v>
      </c>
      <c r="AY338" s="10" t="s">
        <v>171</v>
      </c>
      <c r="BE338" s="127" t="n">
        <f aca="false">IF(U338="základní",N338,0)</f>
        <v>0</v>
      </c>
      <c r="BF338" s="127" t="n">
        <f aca="false">IF(U338="snížená",N338,0)</f>
        <v>0</v>
      </c>
      <c r="BG338" s="127" t="n">
        <f aca="false">IF(U338="zákl. přenesená",N338,0)</f>
        <v>0</v>
      </c>
      <c r="BH338" s="127" t="n">
        <f aca="false">IF(U338="sníž. přenesená",N338,0)</f>
        <v>0</v>
      </c>
      <c r="BI338" s="127" t="n">
        <f aca="false">IF(U338="nulová",N338,0)</f>
        <v>0</v>
      </c>
      <c r="BJ338" s="10" t="s">
        <v>93</v>
      </c>
      <c r="BK338" s="127" t="n">
        <f aca="false">ROUND(L338*K338,2)</f>
        <v>0</v>
      </c>
      <c r="BL338" s="10" t="s">
        <v>176</v>
      </c>
      <c r="BM338" s="10" t="s">
        <v>461</v>
      </c>
    </row>
    <row r="339" s="213" customFormat="true" ht="16.5" hidden="false" customHeight="true" outlineLevel="0" collapsed="false">
      <c r="B339" s="214"/>
      <c r="C339" s="215"/>
      <c r="D339" s="215"/>
      <c r="E339" s="216"/>
      <c r="F339" s="217" t="s">
        <v>462</v>
      </c>
      <c r="G339" s="217"/>
      <c r="H339" s="217"/>
      <c r="I339" s="217"/>
      <c r="J339" s="215"/>
      <c r="K339" s="218" t="n">
        <v>12.555</v>
      </c>
      <c r="L339" s="215"/>
      <c r="M339" s="215"/>
      <c r="N339" s="215"/>
      <c r="O339" s="215"/>
      <c r="P339" s="215"/>
      <c r="Q339" s="215"/>
      <c r="R339" s="219"/>
      <c r="T339" s="220"/>
      <c r="U339" s="215"/>
      <c r="V339" s="215"/>
      <c r="W339" s="215"/>
      <c r="X339" s="215"/>
      <c r="Y339" s="215"/>
      <c r="Z339" s="215"/>
      <c r="AA339" s="221"/>
      <c r="AT339" s="222" t="s">
        <v>179</v>
      </c>
      <c r="AU339" s="222" t="s">
        <v>112</v>
      </c>
      <c r="AV339" s="213" t="s">
        <v>112</v>
      </c>
      <c r="AW339" s="213" t="s">
        <v>39</v>
      </c>
      <c r="AX339" s="213" t="s">
        <v>85</v>
      </c>
      <c r="AY339" s="222" t="s">
        <v>171</v>
      </c>
    </row>
    <row r="340" s="233" customFormat="true" ht="16.5" hidden="false" customHeight="true" outlineLevel="0" collapsed="false">
      <c r="B340" s="234"/>
      <c r="C340" s="235"/>
      <c r="D340" s="235"/>
      <c r="E340" s="236"/>
      <c r="F340" s="237" t="s">
        <v>219</v>
      </c>
      <c r="G340" s="237"/>
      <c r="H340" s="237"/>
      <c r="I340" s="237"/>
      <c r="J340" s="235"/>
      <c r="K340" s="238" t="n">
        <v>12.555</v>
      </c>
      <c r="L340" s="235"/>
      <c r="M340" s="235"/>
      <c r="N340" s="235"/>
      <c r="O340" s="235"/>
      <c r="P340" s="235"/>
      <c r="Q340" s="235"/>
      <c r="R340" s="239"/>
      <c r="T340" s="240"/>
      <c r="U340" s="235"/>
      <c r="V340" s="235"/>
      <c r="W340" s="235"/>
      <c r="X340" s="235"/>
      <c r="Y340" s="235"/>
      <c r="Z340" s="235"/>
      <c r="AA340" s="241"/>
      <c r="AT340" s="242" t="s">
        <v>179</v>
      </c>
      <c r="AU340" s="242" t="s">
        <v>112</v>
      </c>
      <c r="AV340" s="233" t="s">
        <v>176</v>
      </c>
      <c r="AW340" s="233" t="s">
        <v>39</v>
      </c>
      <c r="AX340" s="233" t="s">
        <v>93</v>
      </c>
      <c r="AY340" s="242" t="s">
        <v>171</v>
      </c>
    </row>
    <row r="341" s="32" customFormat="true" ht="38.25" hidden="false" customHeight="true" outlineLevel="0" collapsed="false">
      <c r="B341" s="33"/>
      <c r="C341" s="203" t="s">
        <v>463</v>
      </c>
      <c r="D341" s="203" t="s">
        <v>172</v>
      </c>
      <c r="E341" s="204" t="s">
        <v>464</v>
      </c>
      <c r="F341" s="205" t="s">
        <v>465</v>
      </c>
      <c r="G341" s="205"/>
      <c r="H341" s="205"/>
      <c r="I341" s="205"/>
      <c r="J341" s="206" t="s">
        <v>261</v>
      </c>
      <c r="K341" s="207" t="n">
        <v>12.555</v>
      </c>
      <c r="L341" s="208" t="n">
        <v>0</v>
      </c>
      <c r="M341" s="208"/>
      <c r="N341" s="209" t="n">
        <f aca="false">ROUND(L341*K341,2)</f>
        <v>0</v>
      </c>
      <c r="O341" s="209"/>
      <c r="P341" s="209"/>
      <c r="Q341" s="209"/>
      <c r="R341" s="35"/>
      <c r="T341" s="210"/>
      <c r="U341" s="44" t="s">
        <v>50</v>
      </c>
      <c r="V341" s="34"/>
      <c r="W341" s="211" t="n">
        <f aca="false">V341*K341</f>
        <v>0</v>
      </c>
      <c r="X341" s="211" t="n">
        <v>0.0079</v>
      </c>
      <c r="Y341" s="211" t="n">
        <f aca="false">X341*K341</f>
        <v>0.0991845</v>
      </c>
      <c r="Z341" s="211" t="n">
        <v>0</v>
      </c>
      <c r="AA341" s="212" t="n">
        <f aca="false">Z341*K341</f>
        <v>0</v>
      </c>
      <c r="AR341" s="10" t="s">
        <v>176</v>
      </c>
      <c r="AT341" s="10" t="s">
        <v>172</v>
      </c>
      <c r="AU341" s="10" t="s">
        <v>112</v>
      </c>
      <c r="AY341" s="10" t="s">
        <v>171</v>
      </c>
      <c r="BE341" s="127" t="n">
        <f aca="false">IF(U341="základní",N341,0)</f>
        <v>0</v>
      </c>
      <c r="BF341" s="127" t="n">
        <f aca="false">IF(U341="snížená",N341,0)</f>
        <v>0</v>
      </c>
      <c r="BG341" s="127" t="n">
        <f aca="false">IF(U341="zákl. přenesená",N341,0)</f>
        <v>0</v>
      </c>
      <c r="BH341" s="127" t="n">
        <f aca="false">IF(U341="sníž. přenesená",N341,0)</f>
        <v>0</v>
      </c>
      <c r="BI341" s="127" t="n">
        <f aca="false">IF(U341="nulová",N341,0)</f>
        <v>0</v>
      </c>
      <c r="BJ341" s="10" t="s">
        <v>93</v>
      </c>
      <c r="BK341" s="127" t="n">
        <f aca="false">ROUND(L341*K341,2)</f>
        <v>0</v>
      </c>
      <c r="BL341" s="10" t="s">
        <v>176</v>
      </c>
      <c r="BM341" s="10" t="s">
        <v>466</v>
      </c>
    </row>
    <row r="342" s="213" customFormat="true" ht="16.5" hidden="false" customHeight="true" outlineLevel="0" collapsed="false">
      <c r="B342" s="214"/>
      <c r="C342" s="215"/>
      <c r="D342" s="215"/>
      <c r="E342" s="216"/>
      <c r="F342" s="217" t="s">
        <v>467</v>
      </c>
      <c r="G342" s="217"/>
      <c r="H342" s="217"/>
      <c r="I342" s="217"/>
      <c r="J342" s="215"/>
      <c r="K342" s="218" t="n">
        <v>12.555</v>
      </c>
      <c r="L342" s="215"/>
      <c r="M342" s="215"/>
      <c r="N342" s="215"/>
      <c r="O342" s="215"/>
      <c r="P342" s="215"/>
      <c r="Q342" s="215"/>
      <c r="R342" s="219"/>
      <c r="T342" s="220"/>
      <c r="U342" s="215"/>
      <c r="V342" s="215"/>
      <c r="W342" s="215"/>
      <c r="X342" s="215"/>
      <c r="Y342" s="215"/>
      <c r="Z342" s="215"/>
      <c r="AA342" s="221"/>
      <c r="AT342" s="222" t="s">
        <v>179</v>
      </c>
      <c r="AU342" s="222" t="s">
        <v>112</v>
      </c>
      <c r="AV342" s="213" t="s">
        <v>112</v>
      </c>
      <c r="AW342" s="213" t="s">
        <v>39</v>
      </c>
      <c r="AX342" s="213" t="s">
        <v>93</v>
      </c>
      <c r="AY342" s="222" t="s">
        <v>171</v>
      </c>
    </row>
    <row r="343" s="32" customFormat="true" ht="25.5" hidden="false" customHeight="true" outlineLevel="0" collapsed="false">
      <c r="B343" s="33"/>
      <c r="C343" s="203" t="s">
        <v>468</v>
      </c>
      <c r="D343" s="203" t="s">
        <v>172</v>
      </c>
      <c r="E343" s="204" t="s">
        <v>469</v>
      </c>
      <c r="F343" s="205" t="s">
        <v>470</v>
      </c>
      <c r="G343" s="205"/>
      <c r="H343" s="205"/>
      <c r="I343" s="205"/>
      <c r="J343" s="206" t="s">
        <v>261</v>
      </c>
      <c r="K343" s="207" t="n">
        <v>24.857</v>
      </c>
      <c r="L343" s="208" t="n">
        <v>0</v>
      </c>
      <c r="M343" s="208"/>
      <c r="N343" s="209" t="n">
        <f aca="false">ROUND(L343*K343,2)</f>
        <v>0</v>
      </c>
      <c r="O343" s="209"/>
      <c r="P343" s="209"/>
      <c r="Q343" s="209"/>
      <c r="R343" s="35"/>
      <c r="T343" s="210"/>
      <c r="U343" s="44" t="s">
        <v>50</v>
      </c>
      <c r="V343" s="34"/>
      <c r="W343" s="211" t="n">
        <f aca="false">V343*K343</f>
        <v>0</v>
      </c>
      <c r="X343" s="211" t="n">
        <v>0.01838</v>
      </c>
      <c r="Y343" s="211" t="n">
        <f aca="false">X343*K343</f>
        <v>0.45687166</v>
      </c>
      <c r="Z343" s="211" t="n">
        <v>0</v>
      </c>
      <c r="AA343" s="212" t="n">
        <f aca="false">Z343*K343</f>
        <v>0</v>
      </c>
      <c r="AR343" s="10" t="s">
        <v>176</v>
      </c>
      <c r="AT343" s="10" t="s">
        <v>172</v>
      </c>
      <c r="AU343" s="10" t="s">
        <v>112</v>
      </c>
      <c r="AY343" s="10" t="s">
        <v>171</v>
      </c>
      <c r="BE343" s="127" t="n">
        <f aca="false">IF(U343="základní",N343,0)</f>
        <v>0</v>
      </c>
      <c r="BF343" s="127" t="n">
        <f aca="false">IF(U343="snížená",N343,0)</f>
        <v>0</v>
      </c>
      <c r="BG343" s="127" t="n">
        <f aca="false">IF(U343="zákl. přenesená",N343,0)</f>
        <v>0</v>
      </c>
      <c r="BH343" s="127" t="n">
        <f aca="false">IF(U343="sníž. přenesená",N343,0)</f>
        <v>0</v>
      </c>
      <c r="BI343" s="127" t="n">
        <f aca="false">IF(U343="nulová",N343,0)</f>
        <v>0</v>
      </c>
      <c r="BJ343" s="10" t="s">
        <v>93</v>
      </c>
      <c r="BK343" s="127" t="n">
        <f aca="false">ROUND(L343*K343,2)</f>
        <v>0</v>
      </c>
      <c r="BL343" s="10" t="s">
        <v>176</v>
      </c>
      <c r="BM343" s="10" t="s">
        <v>471</v>
      </c>
    </row>
    <row r="344" s="213" customFormat="true" ht="16.5" hidden="false" customHeight="true" outlineLevel="0" collapsed="false">
      <c r="B344" s="214"/>
      <c r="C344" s="215"/>
      <c r="D344" s="215"/>
      <c r="E344" s="216"/>
      <c r="F344" s="217" t="s">
        <v>472</v>
      </c>
      <c r="G344" s="217"/>
      <c r="H344" s="217"/>
      <c r="I344" s="217"/>
      <c r="J344" s="215"/>
      <c r="K344" s="218" t="n">
        <v>15.3</v>
      </c>
      <c r="L344" s="215"/>
      <c r="M344" s="215"/>
      <c r="N344" s="215"/>
      <c r="O344" s="215"/>
      <c r="P344" s="215"/>
      <c r="Q344" s="215"/>
      <c r="R344" s="219"/>
      <c r="T344" s="220"/>
      <c r="U344" s="215"/>
      <c r="V344" s="215"/>
      <c r="W344" s="215"/>
      <c r="X344" s="215"/>
      <c r="Y344" s="215"/>
      <c r="Z344" s="215"/>
      <c r="AA344" s="221"/>
      <c r="AT344" s="222" t="s">
        <v>179</v>
      </c>
      <c r="AU344" s="222" t="s">
        <v>112</v>
      </c>
      <c r="AV344" s="213" t="s">
        <v>112</v>
      </c>
      <c r="AW344" s="213" t="s">
        <v>39</v>
      </c>
      <c r="AX344" s="213" t="s">
        <v>85</v>
      </c>
      <c r="AY344" s="222" t="s">
        <v>171</v>
      </c>
    </row>
    <row r="345" customFormat="false" ht="16.5" hidden="false" customHeight="true" outlineLevel="0" collapsed="false">
      <c r="A345" s="213"/>
      <c r="B345" s="214"/>
      <c r="C345" s="215"/>
      <c r="D345" s="215"/>
      <c r="E345" s="216"/>
      <c r="F345" s="223" t="s">
        <v>473</v>
      </c>
      <c r="G345" s="223"/>
      <c r="H345" s="223"/>
      <c r="I345" s="223"/>
      <c r="J345" s="215"/>
      <c r="K345" s="218" t="n">
        <v>9.912</v>
      </c>
      <c r="L345" s="215"/>
      <c r="M345" s="215"/>
      <c r="N345" s="215"/>
      <c r="O345" s="215"/>
      <c r="P345" s="215"/>
      <c r="Q345" s="215"/>
      <c r="R345" s="219"/>
      <c r="T345" s="220"/>
      <c r="U345" s="215"/>
      <c r="V345" s="215"/>
      <c r="W345" s="215"/>
      <c r="X345" s="215"/>
      <c r="Y345" s="215"/>
      <c r="Z345" s="215"/>
      <c r="AA345" s="221"/>
      <c r="AT345" s="222" t="s">
        <v>179</v>
      </c>
      <c r="AU345" s="222" t="s">
        <v>112</v>
      </c>
      <c r="AV345" s="213" t="s">
        <v>112</v>
      </c>
      <c r="AW345" s="213" t="s">
        <v>39</v>
      </c>
      <c r="AX345" s="213" t="s">
        <v>85</v>
      </c>
      <c r="AY345" s="222" t="s">
        <v>171</v>
      </c>
    </row>
    <row r="346" customFormat="false" ht="16.5" hidden="false" customHeight="true" outlineLevel="0" collapsed="false">
      <c r="A346" s="213"/>
      <c r="B346" s="214"/>
      <c r="C346" s="215"/>
      <c r="D346" s="215"/>
      <c r="E346" s="216"/>
      <c r="F346" s="223" t="s">
        <v>474</v>
      </c>
      <c r="G346" s="223"/>
      <c r="H346" s="223"/>
      <c r="I346" s="223"/>
      <c r="J346" s="215"/>
      <c r="K346" s="218" t="n">
        <v>16.302</v>
      </c>
      <c r="L346" s="215"/>
      <c r="M346" s="215"/>
      <c r="N346" s="215"/>
      <c r="O346" s="215"/>
      <c r="P346" s="215"/>
      <c r="Q346" s="215"/>
      <c r="R346" s="219"/>
      <c r="T346" s="220"/>
      <c r="U346" s="215"/>
      <c r="V346" s="215"/>
      <c r="W346" s="215"/>
      <c r="X346" s="215"/>
      <c r="Y346" s="215"/>
      <c r="Z346" s="215"/>
      <c r="AA346" s="221"/>
      <c r="AT346" s="222" t="s">
        <v>179</v>
      </c>
      <c r="AU346" s="222" t="s">
        <v>112</v>
      </c>
      <c r="AV346" s="213" t="s">
        <v>112</v>
      </c>
      <c r="AW346" s="213" t="s">
        <v>39</v>
      </c>
      <c r="AX346" s="213" t="s">
        <v>85</v>
      </c>
      <c r="AY346" s="222" t="s">
        <v>171</v>
      </c>
    </row>
    <row r="347" customFormat="false" ht="16.5" hidden="false" customHeight="true" outlineLevel="0" collapsed="false">
      <c r="A347" s="213"/>
      <c r="B347" s="214"/>
      <c r="C347" s="215"/>
      <c r="D347" s="215"/>
      <c r="E347" s="216"/>
      <c r="F347" s="223" t="s">
        <v>475</v>
      </c>
      <c r="G347" s="223"/>
      <c r="H347" s="223"/>
      <c r="I347" s="223"/>
      <c r="J347" s="215"/>
      <c r="K347" s="218" t="n">
        <v>-6.05</v>
      </c>
      <c r="L347" s="215"/>
      <c r="M347" s="215"/>
      <c r="N347" s="215"/>
      <c r="O347" s="215"/>
      <c r="P347" s="215"/>
      <c r="Q347" s="215"/>
      <c r="R347" s="219"/>
      <c r="T347" s="220"/>
      <c r="U347" s="215"/>
      <c r="V347" s="215"/>
      <c r="W347" s="215"/>
      <c r="X347" s="215"/>
      <c r="Y347" s="215"/>
      <c r="Z347" s="215"/>
      <c r="AA347" s="221"/>
      <c r="AT347" s="222" t="s">
        <v>179</v>
      </c>
      <c r="AU347" s="222" t="s">
        <v>112</v>
      </c>
      <c r="AV347" s="213" t="s">
        <v>112</v>
      </c>
      <c r="AW347" s="213" t="s">
        <v>39</v>
      </c>
      <c r="AX347" s="213" t="s">
        <v>85</v>
      </c>
      <c r="AY347" s="222" t="s">
        <v>171</v>
      </c>
    </row>
    <row r="348" customFormat="false" ht="16.5" hidden="false" customHeight="true" outlineLevel="0" collapsed="false">
      <c r="A348" s="213"/>
      <c r="B348" s="214"/>
      <c r="C348" s="215"/>
      <c r="D348" s="215"/>
      <c r="E348" s="216"/>
      <c r="F348" s="223" t="s">
        <v>476</v>
      </c>
      <c r="G348" s="223"/>
      <c r="H348" s="223"/>
      <c r="I348" s="223"/>
      <c r="J348" s="215"/>
      <c r="K348" s="218" t="n">
        <v>-3.676</v>
      </c>
      <c r="L348" s="215"/>
      <c r="M348" s="215"/>
      <c r="N348" s="215"/>
      <c r="O348" s="215"/>
      <c r="P348" s="215"/>
      <c r="Q348" s="215"/>
      <c r="R348" s="219"/>
      <c r="T348" s="220"/>
      <c r="U348" s="215"/>
      <c r="V348" s="215"/>
      <c r="W348" s="215"/>
      <c r="X348" s="215"/>
      <c r="Y348" s="215"/>
      <c r="Z348" s="215"/>
      <c r="AA348" s="221"/>
      <c r="AT348" s="222" t="s">
        <v>179</v>
      </c>
      <c r="AU348" s="222" t="s">
        <v>112</v>
      </c>
      <c r="AV348" s="213" t="s">
        <v>112</v>
      </c>
      <c r="AW348" s="213" t="s">
        <v>39</v>
      </c>
      <c r="AX348" s="213" t="s">
        <v>85</v>
      </c>
      <c r="AY348" s="222" t="s">
        <v>171</v>
      </c>
    </row>
    <row r="349" customFormat="false" ht="16.5" hidden="false" customHeight="true" outlineLevel="0" collapsed="false">
      <c r="A349" s="213"/>
      <c r="B349" s="214"/>
      <c r="C349" s="215"/>
      <c r="D349" s="215"/>
      <c r="E349" s="216"/>
      <c r="F349" s="223" t="s">
        <v>477</v>
      </c>
      <c r="G349" s="223"/>
      <c r="H349" s="223"/>
      <c r="I349" s="223"/>
      <c r="J349" s="215"/>
      <c r="K349" s="218" t="n">
        <v>0.39</v>
      </c>
      <c r="L349" s="215"/>
      <c r="M349" s="215"/>
      <c r="N349" s="215"/>
      <c r="O349" s="215"/>
      <c r="P349" s="215"/>
      <c r="Q349" s="215"/>
      <c r="R349" s="219"/>
      <c r="T349" s="220"/>
      <c r="U349" s="215"/>
      <c r="V349" s="215"/>
      <c r="W349" s="215"/>
      <c r="X349" s="215"/>
      <c r="Y349" s="215"/>
      <c r="Z349" s="215"/>
      <c r="AA349" s="221"/>
      <c r="AT349" s="222" t="s">
        <v>179</v>
      </c>
      <c r="AU349" s="222" t="s">
        <v>112</v>
      </c>
      <c r="AV349" s="213" t="s">
        <v>112</v>
      </c>
      <c r="AW349" s="213" t="s">
        <v>39</v>
      </c>
      <c r="AX349" s="213" t="s">
        <v>85</v>
      </c>
      <c r="AY349" s="222" t="s">
        <v>171</v>
      </c>
    </row>
    <row r="350" customFormat="false" ht="16.5" hidden="false" customHeight="true" outlineLevel="0" collapsed="false">
      <c r="A350" s="213"/>
      <c r="B350" s="214"/>
      <c r="C350" s="215"/>
      <c r="D350" s="215"/>
      <c r="E350" s="216"/>
      <c r="F350" s="223" t="s">
        <v>478</v>
      </c>
      <c r="G350" s="223"/>
      <c r="H350" s="223"/>
      <c r="I350" s="223"/>
      <c r="J350" s="215"/>
      <c r="K350" s="218" t="n">
        <v>-2.05</v>
      </c>
      <c r="L350" s="215"/>
      <c r="M350" s="215"/>
      <c r="N350" s="215"/>
      <c r="O350" s="215"/>
      <c r="P350" s="215"/>
      <c r="Q350" s="215"/>
      <c r="R350" s="219"/>
      <c r="T350" s="220"/>
      <c r="U350" s="215"/>
      <c r="V350" s="215"/>
      <c r="W350" s="215"/>
      <c r="X350" s="215"/>
      <c r="Y350" s="215"/>
      <c r="Z350" s="215"/>
      <c r="AA350" s="221"/>
      <c r="AT350" s="222" t="s">
        <v>179</v>
      </c>
      <c r="AU350" s="222" t="s">
        <v>112</v>
      </c>
      <c r="AV350" s="213" t="s">
        <v>112</v>
      </c>
      <c r="AW350" s="213" t="s">
        <v>39</v>
      </c>
      <c r="AX350" s="213" t="s">
        <v>85</v>
      </c>
      <c r="AY350" s="222" t="s">
        <v>171</v>
      </c>
    </row>
    <row r="351" customFormat="false" ht="16.5" hidden="false" customHeight="true" outlineLevel="0" collapsed="false">
      <c r="A351" s="213"/>
      <c r="B351" s="214"/>
      <c r="C351" s="215"/>
      <c r="D351" s="215"/>
      <c r="E351" s="216"/>
      <c r="F351" s="223" t="s">
        <v>479</v>
      </c>
      <c r="G351" s="223"/>
      <c r="H351" s="223"/>
      <c r="I351" s="223"/>
      <c r="J351" s="215"/>
      <c r="K351" s="218" t="n">
        <v>0.51</v>
      </c>
      <c r="L351" s="215"/>
      <c r="M351" s="215"/>
      <c r="N351" s="215"/>
      <c r="O351" s="215"/>
      <c r="P351" s="215"/>
      <c r="Q351" s="215"/>
      <c r="R351" s="219"/>
      <c r="T351" s="220"/>
      <c r="U351" s="215"/>
      <c r="V351" s="215"/>
      <c r="W351" s="215"/>
      <c r="X351" s="215"/>
      <c r="Y351" s="215"/>
      <c r="Z351" s="215"/>
      <c r="AA351" s="221"/>
      <c r="AT351" s="222" t="s">
        <v>179</v>
      </c>
      <c r="AU351" s="222" t="s">
        <v>112</v>
      </c>
      <c r="AV351" s="213" t="s">
        <v>112</v>
      </c>
      <c r="AW351" s="213" t="s">
        <v>39</v>
      </c>
      <c r="AX351" s="213" t="s">
        <v>85</v>
      </c>
      <c r="AY351" s="222" t="s">
        <v>171</v>
      </c>
    </row>
    <row r="352" customFormat="false" ht="16.5" hidden="false" customHeight="true" outlineLevel="0" collapsed="false">
      <c r="A352" s="213"/>
      <c r="B352" s="214"/>
      <c r="C352" s="215"/>
      <c r="D352" s="215"/>
      <c r="E352" s="216"/>
      <c r="F352" s="223" t="s">
        <v>319</v>
      </c>
      <c r="G352" s="223"/>
      <c r="H352" s="223"/>
      <c r="I352" s="223"/>
      <c r="J352" s="215"/>
      <c r="K352" s="218" t="n">
        <v>-1.17</v>
      </c>
      <c r="L352" s="215"/>
      <c r="M352" s="215"/>
      <c r="N352" s="215"/>
      <c r="O352" s="215"/>
      <c r="P352" s="215"/>
      <c r="Q352" s="215"/>
      <c r="R352" s="219"/>
      <c r="T352" s="220"/>
      <c r="U352" s="215"/>
      <c r="V352" s="215"/>
      <c r="W352" s="215"/>
      <c r="X352" s="215"/>
      <c r="Y352" s="215"/>
      <c r="Z352" s="215"/>
      <c r="AA352" s="221"/>
      <c r="AT352" s="222" t="s">
        <v>179</v>
      </c>
      <c r="AU352" s="222" t="s">
        <v>112</v>
      </c>
      <c r="AV352" s="213" t="s">
        <v>112</v>
      </c>
      <c r="AW352" s="213" t="s">
        <v>39</v>
      </c>
      <c r="AX352" s="213" t="s">
        <v>85</v>
      </c>
      <c r="AY352" s="222" t="s">
        <v>171</v>
      </c>
    </row>
    <row r="353" customFormat="false" ht="16.5" hidden="false" customHeight="true" outlineLevel="0" collapsed="false">
      <c r="A353" s="213"/>
      <c r="B353" s="214"/>
      <c r="C353" s="215"/>
      <c r="D353" s="215"/>
      <c r="E353" s="216"/>
      <c r="F353" s="223" t="s">
        <v>480</v>
      </c>
      <c r="G353" s="223"/>
      <c r="H353" s="223"/>
      <c r="I353" s="223"/>
      <c r="J353" s="215"/>
      <c r="K353" s="218" t="n">
        <v>0.35</v>
      </c>
      <c r="L353" s="215"/>
      <c r="M353" s="215"/>
      <c r="N353" s="215"/>
      <c r="O353" s="215"/>
      <c r="P353" s="215"/>
      <c r="Q353" s="215"/>
      <c r="R353" s="219"/>
      <c r="T353" s="220"/>
      <c r="U353" s="215"/>
      <c r="V353" s="215"/>
      <c r="W353" s="215"/>
      <c r="X353" s="215"/>
      <c r="Y353" s="215"/>
      <c r="Z353" s="215"/>
      <c r="AA353" s="221"/>
      <c r="AT353" s="222" t="s">
        <v>179</v>
      </c>
      <c r="AU353" s="222" t="s">
        <v>112</v>
      </c>
      <c r="AV353" s="213" t="s">
        <v>112</v>
      </c>
      <c r="AW353" s="213" t="s">
        <v>39</v>
      </c>
      <c r="AX353" s="213" t="s">
        <v>85</v>
      </c>
      <c r="AY353" s="222" t="s">
        <v>171</v>
      </c>
    </row>
    <row r="354" customFormat="false" ht="16.5" hidden="false" customHeight="true" outlineLevel="0" collapsed="false">
      <c r="A354" s="213"/>
      <c r="B354" s="214"/>
      <c r="C354" s="215"/>
      <c r="D354" s="215"/>
      <c r="E354" s="216"/>
      <c r="F354" s="223" t="s">
        <v>481</v>
      </c>
      <c r="G354" s="223"/>
      <c r="H354" s="223"/>
      <c r="I354" s="223"/>
      <c r="J354" s="215"/>
      <c r="K354" s="218" t="n">
        <v>-4.961</v>
      </c>
      <c r="L354" s="215"/>
      <c r="M354" s="215"/>
      <c r="N354" s="215"/>
      <c r="O354" s="215"/>
      <c r="P354" s="215"/>
      <c r="Q354" s="215"/>
      <c r="R354" s="219"/>
      <c r="T354" s="220"/>
      <c r="U354" s="215"/>
      <c r="V354" s="215"/>
      <c r="W354" s="215"/>
      <c r="X354" s="215"/>
      <c r="Y354" s="215"/>
      <c r="Z354" s="215"/>
      <c r="AA354" s="221"/>
      <c r="AT354" s="222" t="s">
        <v>179</v>
      </c>
      <c r="AU354" s="222" t="s">
        <v>112</v>
      </c>
      <c r="AV354" s="213" t="s">
        <v>112</v>
      </c>
      <c r="AW354" s="213" t="s">
        <v>39</v>
      </c>
      <c r="AX354" s="213" t="s">
        <v>85</v>
      </c>
      <c r="AY354" s="222" t="s">
        <v>171</v>
      </c>
    </row>
    <row r="355" s="233" customFormat="true" ht="16.5" hidden="false" customHeight="true" outlineLevel="0" collapsed="false">
      <c r="B355" s="234"/>
      <c r="C355" s="235"/>
      <c r="D355" s="235"/>
      <c r="E355" s="236"/>
      <c r="F355" s="237" t="s">
        <v>219</v>
      </c>
      <c r="G355" s="237"/>
      <c r="H355" s="237"/>
      <c r="I355" s="237"/>
      <c r="J355" s="235"/>
      <c r="K355" s="238" t="n">
        <v>24.857</v>
      </c>
      <c r="L355" s="235"/>
      <c r="M355" s="235"/>
      <c r="N355" s="235"/>
      <c r="O355" s="235"/>
      <c r="P355" s="235"/>
      <c r="Q355" s="235"/>
      <c r="R355" s="239"/>
      <c r="T355" s="240"/>
      <c r="U355" s="235"/>
      <c r="V355" s="235"/>
      <c r="W355" s="235"/>
      <c r="X355" s="235"/>
      <c r="Y355" s="235"/>
      <c r="Z355" s="235"/>
      <c r="AA355" s="241"/>
      <c r="AT355" s="242" t="s">
        <v>179</v>
      </c>
      <c r="AU355" s="242" t="s">
        <v>112</v>
      </c>
      <c r="AV355" s="233" t="s">
        <v>176</v>
      </c>
      <c r="AW355" s="233" t="s">
        <v>39</v>
      </c>
      <c r="AX355" s="233" t="s">
        <v>93</v>
      </c>
      <c r="AY355" s="242" t="s">
        <v>171</v>
      </c>
    </row>
    <row r="356" s="32" customFormat="true" ht="38.25" hidden="false" customHeight="true" outlineLevel="0" collapsed="false">
      <c r="B356" s="33"/>
      <c r="C356" s="203" t="s">
        <v>482</v>
      </c>
      <c r="D356" s="203" t="s">
        <v>172</v>
      </c>
      <c r="E356" s="204" t="s">
        <v>483</v>
      </c>
      <c r="F356" s="205" t="s">
        <v>484</v>
      </c>
      <c r="G356" s="205"/>
      <c r="H356" s="205"/>
      <c r="I356" s="205"/>
      <c r="J356" s="206" t="s">
        <v>261</v>
      </c>
      <c r="K356" s="207" t="n">
        <v>24.857</v>
      </c>
      <c r="L356" s="208" t="n">
        <v>0</v>
      </c>
      <c r="M356" s="208"/>
      <c r="N356" s="209" t="n">
        <f aca="false">ROUND(L356*K356,2)</f>
        <v>0</v>
      </c>
      <c r="O356" s="209"/>
      <c r="P356" s="209"/>
      <c r="Q356" s="209"/>
      <c r="R356" s="35"/>
      <c r="T356" s="210"/>
      <c r="U356" s="44" t="s">
        <v>50</v>
      </c>
      <c r="V356" s="34"/>
      <c r="W356" s="211" t="n">
        <f aca="false">V356*K356</f>
        <v>0</v>
      </c>
      <c r="X356" s="211" t="n">
        <v>0.0079</v>
      </c>
      <c r="Y356" s="211" t="n">
        <f aca="false">X356*K356</f>
        <v>0.1963703</v>
      </c>
      <c r="Z356" s="211" t="n">
        <v>0</v>
      </c>
      <c r="AA356" s="212" t="n">
        <f aca="false">Z356*K356</f>
        <v>0</v>
      </c>
      <c r="AR356" s="10" t="s">
        <v>176</v>
      </c>
      <c r="AT356" s="10" t="s">
        <v>172</v>
      </c>
      <c r="AU356" s="10" t="s">
        <v>112</v>
      </c>
      <c r="AY356" s="10" t="s">
        <v>171</v>
      </c>
      <c r="BE356" s="127" t="n">
        <f aca="false">IF(U356="základní",N356,0)</f>
        <v>0</v>
      </c>
      <c r="BF356" s="127" t="n">
        <f aca="false">IF(U356="snížená",N356,0)</f>
        <v>0</v>
      </c>
      <c r="BG356" s="127" t="n">
        <f aca="false">IF(U356="zákl. přenesená",N356,0)</f>
        <v>0</v>
      </c>
      <c r="BH356" s="127" t="n">
        <f aca="false">IF(U356="sníž. přenesená",N356,0)</f>
        <v>0</v>
      </c>
      <c r="BI356" s="127" t="n">
        <f aca="false">IF(U356="nulová",N356,0)</f>
        <v>0</v>
      </c>
      <c r="BJ356" s="10" t="s">
        <v>93</v>
      </c>
      <c r="BK356" s="127" t="n">
        <f aca="false">ROUND(L356*K356,2)</f>
        <v>0</v>
      </c>
      <c r="BL356" s="10" t="s">
        <v>176</v>
      </c>
      <c r="BM356" s="10" t="s">
        <v>485</v>
      </c>
    </row>
    <row r="357" s="213" customFormat="true" ht="16.5" hidden="false" customHeight="true" outlineLevel="0" collapsed="false">
      <c r="B357" s="214"/>
      <c r="C357" s="215"/>
      <c r="D357" s="215"/>
      <c r="E357" s="216"/>
      <c r="F357" s="217" t="s">
        <v>486</v>
      </c>
      <c r="G357" s="217"/>
      <c r="H357" s="217"/>
      <c r="I357" s="217"/>
      <c r="J357" s="215"/>
      <c r="K357" s="218" t="n">
        <v>24.857</v>
      </c>
      <c r="L357" s="215"/>
      <c r="M357" s="215"/>
      <c r="N357" s="215"/>
      <c r="O357" s="215"/>
      <c r="P357" s="215"/>
      <c r="Q357" s="215"/>
      <c r="R357" s="219"/>
      <c r="T357" s="220"/>
      <c r="U357" s="215"/>
      <c r="V357" s="215"/>
      <c r="W357" s="215"/>
      <c r="X357" s="215"/>
      <c r="Y357" s="215"/>
      <c r="Z357" s="215"/>
      <c r="AA357" s="221"/>
      <c r="AT357" s="222" t="s">
        <v>179</v>
      </c>
      <c r="AU357" s="222" t="s">
        <v>112</v>
      </c>
      <c r="AV357" s="213" t="s">
        <v>112</v>
      </c>
      <c r="AW357" s="213" t="s">
        <v>39</v>
      </c>
      <c r="AX357" s="213" t="s">
        <v>93</v>
      </c>
      <c r="AY357" s="222" t="s">
        <v>171</v>
      </c>
    </row>
    <row r="358" s="32" customFormat="true" ht="25.5" hidden="false" customHeight="true" outlineLevel="0" collapsed="false">
      <c r="B358" s="33"/>
      <c r="C358" s="203" t="s">
        <v>487</v>
      </c>
      <c r="D358" s="203" t="s">
        <v>172</v>
      </c>
      <c r="E358" s="204" t="s">
        <v>488</v>
      </c>
      <c r="F358" s="205" t="s">
        <v>489</v>
      </c>
      <c r="G358" s="205"/>
      <c r="H358" s="205"/>
      <c r="I358" s="205"/>
      <c r="J358" s="206" t="s">
        <v>261</v>
      </c>
      <c r="K358" s="207" t="n">
        <v>17.907</v>
      </c>
      <c r="L358" s="208" t="n">
        <v>0</v>
      </c>
      <c r="M358" s="208"/>
      <c r="N358" s="209" t="n">
        <f aca="false">ROUND(L358*K358,2)</f>
        <v>0</v>
      </c>
      <c r="O358" s="209"/>
      <c r="P358" s="209"/>
      <c r="Q358" s="209"/>
      <c r="R358" s="35"/>
      <c r="T358" s="210"/>
      <c r="U358" s="44" t="s">
        <v>50</v>
      </c>
      <c r="V358" s="34"/>
      <c r="W358" s="211" t="n">
        <f aca="false">V358*K358</f>
        <v>0</v>
      </c>
      <c r="X358" s="211" t="n">
        <v>0</v>
      </c>
      <c r="Y358" s="211" t="n">
        <f aca="false">X358*K358</f>
        <v>0</v>
      </c>
      <c r="Z358" s="211" t="n">
        <v>0</v>
      </c>
      <c r="AA358" s="212" t="n">
        <f aca="false">Z358*K358</f>
        <v>0</v>
      </c>
      <c r="AR358" s="10" t="s">
        <v>176</v>
      </c>
      <c r="AT358" s="10" t="s">
        <v>172</v>
      </c>
      <c r="AU358" s="10" t="s">
        <v>112</v>
      </c>
      <c r="AY358" s="10" t="s">
        <v>171</v>
      </c>
      <c r="BE358" s="127" t="n">
        <f aca="false">IF(U358="základní",N358,0)</f>
        <v>0</v>
      </c>
      <c r="BF358" s="127" t="n">
        <f aca="false">IF(U358="snížená",N358,0)</f>
        <v>0</v>
      </c>
      <c r="BG358" s="127" t="n">
        <f aca="false">IF(U358="zákl. přenesená",N358,0)</f>
        <v>0</v>
      </c>
      <c r="BH358" s="127" t="n">
        <f aca="false">IF(U358="sníž. přenesená",N358,0)</f>
        <v>0</v>
      </c>
      <c r="BI358" s="127" t="n">
        <f aca="false">IF(U358="nulová",N358,0)</f>
        <v>0</v>
      </c>
      <c r="BJ358" s="10" t="s">
        <v>93</v>
      </c>
      <c r="BK358" s="127" t="n">
        <f aca="false">ROUND(L358*K358,2)</f>
        <v>0</v>
      </c>
      <c r="BL358" s="10" t="s">
        <v>176</v>
      </c>
      <c r="BM358" s="10" t="s">
        <v>490</v>
      </c>
    </row>
    <row r="359" s="213" customFormat="true" ht="16.5" hidden="false" customHeight="true" outlineLevel="0" collapsed="false">
      <c r="B359" s="214"/>
      <c r="C359" s="215"/>
      <c r="D359" s="215"/>
      <c r="E359" s="216"/>
      <c r="F359" s="217" t="s">
        <v>491</v>
      </c>
      <c r="G359" s="217"/>
      <c r="H359" s="217"/>
      <c r="I359" s="217"/>
      <c r="J359" s="215"/>
      <c r="K359" s="218" t="n">
        <v>6.05</v>
      </c>
      <c r="L359" s="215"/>
      <c r="M359" s="215"/>
      <c r="N359" s="215"/>
      <c r="O359" s="215"/>
      <c r="P359" s="215"/>
      <c r="Q359" s="215"/>
      <c r="R359" s="219"/>
      <c r="T359" s="220"/>
      <c r="U359" s="215"/>
      <c r="V359" s="215"/>
      <c r="W359" s="215"/>
      <c r="X359" s="215"/>
      <c r="Y359" s="215"/>
      <c r="Z359" s="215"/>
      <c r="AA359" s="221"/>
      <c r="AT359" s="222" t="s">
        <v>179</v>
      </c>
      <c r="AU359" s="222" t="s">
        <v>112</v>
      </c>
      <c r="AV359" s="213" t="s">
        <v>112</v>
      </c>
      <c r="AW359" s="213" t="s">
        <v>39</v>
      </c>
      <c r="AX359" s="213" t="s">
        <v>85</v>
      </c>
      <c r="AY359" s="222" t="s">
        <v>171</v>
      </c>
    </row>
    <row r="360" customFormat="false" ht="16.5" hidden="false" customHeight="true" outlineLevel="0" collapsed="false">
      <c r="A360" s="213"/>
      <c r="B360" s="214"/>
      <c r="C360" s="215"/>
      <c r="D360" s="215"/>
      <c r="E360" s="216"/>
      <c r="F360" s="223" t="s">
        <v>492</v>
      </c>
      <c r="G360" s="223"/>
      <c r="H360" s="223"/>
      <c r="I360" s="223"/>
      <c r="J360" s="215"/>
      <c r="K360" s="218" t="n">
        <v>3.676</v>
      </c>
      <c r="L360" s="215"/>
      <c r="M360" s="215"/>
      <c r="N360" s="215"/>
      <c r="O360" s="215"/>
      <c r="P360" s="215"/>
      <c r="Q360" s="215"/>
      <c r="R360" s="219"/>
      <c r="T360" s="220"/>
      <c r="U360" s="215"/>
      <c r="V360" s="215"/>
      <c r="W360" s="215"/>
      <c r="X360" s="215"/>
      <c r="Y360" s="215"/>
      <c r="Z360" s="215"/>
      <c r="AA360" s="221"/>
      <c r="AT360" s="222" t="s">
        <v>179</v>
      </c>
      <c r="AU360" s="222" t="s">
        <v>112</v>
      </c>
      <c r="AV360" s="213" t="s">
        <v>112</v>
      </c>
      <c r="AW360" s="213" t="s">
        <v>39</v>
      </c>
      <c r="AX360" s="213" t="s">
        <v>85</v>
      </c>
      <c r="AY360" s="222" t="s">
        <v>171</v>
      </c>
    </row>
    <row r="361" customFormat="false" ht="16.5" hidden="false" customHeight="true" outlineLevel="0" collapsed="false">
      <c r="A361" s="213"/>
      <c r="B361" s="214"/>
      <c r="C361" s="215"/>
      <c r="D361" s="215"/>
      <c r="E361" s="216"/>
      <c r="F361" s="223" t="s">
        <v>493</v>
      </c>
      <c r="G361" s="223"/>
      <c r="H361" s="223"/>
      <c r="I361" s="223"/>
      <c r="J361" s="215"/>
      <c r="K361" s="218" t="n">
        <v>2.05</v>
      </c>
      <c r="L361" s="215"/>
      <c r="M361" s="215"/>
      <c r="N361" s="215"/>
      <c r="O361" s="215"/>
      <c r="P361" s="215"/>
      <c r="Q361" s="215"/>
      <c r="R361" s="219"/>
      <c r="T361" s="220"/>
      <c r="U361" s="215"/>
      <c r="V361" s="215"/>
      <c r="W361" s="215"/>
      <c r="X361" s="215"/>
      <c r="Y361" s="215"/>
      <c r="Z361" s="215"/>
      <c r="AA361" s="221"/>
      <c r="AT361" s="222" t="s">
        <v>179</v>
      </c>
      <c r="AU361" s="222" t="s">
        <v>112</v>
      </c>
      <c r="AV361" s="213" t="s">
        <v>112</v>
      </c>
      <c r="AW361" s="213" t="s">
        <v>39</v>
      </c>
      <c r="AX361" s="213" t="s">
        <v>85</v>
      </c>
      <c r="AY361" s="222" t="s">
        <v>171</v>
      </c>
    </row>
    <row r="362" customFormat="false" ht="16.5" hidden="false" customHeight="true" outlineLevel="0" collapsed="false">
      <c r="A362" s="213"/>
      <c r="B362" s="214"/>
      <c r="C362" s="215"/>
      <c r="D362" s="215"/>
      <c r="E362" s="216"/>
      <c r="F362" s="223" t="s">
        <v>494</v>
      </c>
      <c r="G362" s="223"/>
      <c r="H362" s="223"/>
      <c r="I362" s="223"/>
      <c r="J362" s="215"/>
      <c r="K362" s="218" t="n">
        <v>1.17</v>
      </c>
      <c r="L362" s="215"/>
      <c r="M362" s="215"/>
      <c r="N362" s="215"/>
      <c r="O362" s="215"/>
      <c r="P362" s="215"/>
      <c r="Q362" s="215"/>
      <c r="R362" s="219"/>
      <c r="T362" s="220"/>
      <c r="U362" s="215"/>
      <c r="V362" s="215"/>
      <c r="W362" s="215"/>
      <c r="X362" s="215"/>
      <c r="Y362" s="215"/>
      <c r="Z362" s="215"/>
      <c r="AA362" s="221"/>
      <c r="AT362" s="222" t="s">
        <v>179</v>
      </c>
      <c r="AU362" s="222" t="s">
        <v>112</v>
      </c>
      <c r="AV362" s="213" t="s">
        <v>112</v>
      </c>
      <c r="AW362" s="213" t="s">
        <v>39</v>
      </c>
      <c r="AX362" s="213" t="s">
        <v>85</v>
      </c>
      <c r="AY362" s="222" t="s">
        <v>171</v>
      </c>
    </row>
    <row r="363" customFormat="false" ht="16.5" hidden="false" customHeight="true" outlineLevel="0" collapsed="false">
      <c r="A363" s="213"/>
      <c r="B363" s="214"/>
      <c r="C363" s="215"/>
      <c r="D363" s="215"/>
      <c r="E363" s="216"/>
      <c r="F363" s="223" t="s">
        <v>495</v>
      </c>
      <c r="G363" s="223"/>
      <c r="H363" s="223"/>
      <c r="I363" s="223"/>
      <c r="J363" s="215"/>
      <c r="K363" s="218" t="n">
        <v>4.961</v>
      </c>
      <c r="L363" s="215"/>
      <c r="M363" s="215"/>
      <c r="N363" s="215"/>
      <c r="O363" s="215"/>
      <c r="P363" s="215"/>
      <c r="Q363" s="215"/>
      <c r="R363" s="219"/>
      <c r="T363" s="220"/>
      <c r="U363" s="215"/>
      <c r="V363" s="215"/>
      <c r="W363" s="215"/>
      <c r="X363" s="215"/>
      <c r="Y363" s="215"/>
      <c r="Z363" s="215"/>
      <c r="AA363" s="221"/>
      <c r="AT363" s="222" t="s">
        <v>179</v>
      </c>
      <c r="AU363" s="222" t="s">
        <v>112</v>
      </c>
      <c r="AV363" s="213" t="s">
        <v>112</v>
      </c>
      <c r="AW363" s="213" t="s">
        <v>39</v>
      </c>
      <c r="AX363" s="213" t="s">
        <v>85</v>
      </c>
      <c r="AY363" s="222" t="s">
        <v>171</v>
      </c>
    </row>
    <row r="364" s="233" customFormat="true" ht="16.5" hidden="false" customHeight="true" outlineLevel="0" collapsed="false">
      <c r="B364" s="234"/>
      <c r="C364" s="235"/>
      <c r="D364" s="235"/>
      <c r="E364" s="236"/>
      <c r="F364" s="237" t="s">
        <v>219</v>
      </c>
      <c r="G364" s="237"/>
      <c r="H364" s="237"/>
      <c r="I364" s="237"/>
      <c r="J364" s="235"/>
      <c r="K364" s="238" t="n">
        <v>17.907</v>
      </c>
      <c r="L364" s="235"/>
      <c r="M364" s="235"/>
      <c r="N364" s="235"/>
      <c r="O364" s="235"/>
      <c r="P364" s="235"/>
      <c r="Q364" s="235"/>
      <c r="R364" s="239"/>
      <c r="T364" s="240"/>
      <c r="U364" s="235"/>
      <c r="V364" s="235"/>
      <c r="W364" s="235"/>
      <c r="X364" s="235"/>
      <c r="Y364" s="235"/>
      <c r="Z364" s="235"/>
      <c r="AA364" s="241"/>
      <c r="AT364" s="242" t="s">
        <v>179</v>
      </c>
      <c r="AU364" s="242" t="s">
        <v>112</v>
      </c>
      <c r="AV364" s="233" t="s">
        <v>176</v>
      </c>
      <c r="AW364" s="233" t="s">
        <v>39</v>
      </c>
      <c r="AX364" s="233" t="s">
        <v>93</v>
      </c>
      <c r="AY364" s="242" t="s">
        <v>171</v>
      </c>
    </row>
    <row r="365" s="32" customFormat="true" ht="25.5" hidden="false" customHeight="true" outlineLevel="0" collapsed="false">
      <c r="B365" s="33"/>
      <c r="C365" s="203" t="s">
        <v>496</v>
      </c>
      <c r="D365" s="203" t="s">
        <v>172</v>
      </c>
      <c r="E365" s="204" t="s">
        <v>497</v>
      </c>
      <c r="F365" s="205" t="s">
        <v>498</v>
      </c>
      <c r="G365" s="205"/>
      <c r="H365" s="205"/>
      <c r="I365" s="205"/>
      <c r="J365" s="206" t="s">
        <v>261</v>
      </c>
      <c r="K365" s="207" t="n">
        <v>19.459</v>
      </c>
      <c r="L365" s="208" t="n">
        <v>0</v>
      </c>
      <c r="M365" s="208"/>
      <c r="N365" s="209" t="n">
        <f aca="false">ROUND(L365*K365,2)</f>
        <v>0</v>
      </c>
      <c r="O365" s="209"/>
      <c r="P365" s="209"/>
      <c r="Q365" s="209"/>
      <c r="R365" s="35"/>
      <c r="T365" s="210"/>
      <c r="U365" s="44" t="s">
        <v>50</v>
      </c>
      <c r="V365" s="34"/>
      <c r="W365" s="211" t="n">
        <f aca="false">V365*K365</f>
        <v>0</v>
      </c>
      <c r="X365" s="211" t="n">
        <v>0.00026</v>
      </c>
      <c r="Y365" s="211" t="n">
        <f aca="false">X365*K365</f>
        <v>0.00505934</v>
      </c>
      <c r="Z365" s="211" t="n">
        <v>0</v>
      </c>
      <c r="AA365" s="212" t="n">
        <f aca="false">Z365*K365</f>
        <v>0</v>
      </c>
      <c r="AR365" s="10" t="s">
        <v>176</v>
      </c>
      <c r="AT365" s="10" t="s">
        <v>172</v>
      </c>
      <c r="AU365" s="10" t="s">
        <v>112</v>
      </c>
      <c r="AY365" s="10" t="s">
        <v>171</v>
      </c>
      <c r="BE365" s="127" t="n">
        <f aca="false">IF(U365="základní",N365,0)</f>
        <v>0</v>
      </c>
      <c r="BF365" s="127" t="n">
        <f aca="false">IF(U365="snížená",N365,0)</f>
        <v>0</v>
      </c>
      <c r="BG365" s="127" t="n">
        <f aca="false">IF(U365="zákl. přenesená",N365,0)</f>
        <v>0</v>
      </c>
      <c r="BH365" s="127" t="n">
        <f aca="false">IF(U365="sníž. přenesená",N365,0)</f>
        <v>0</v>
      </c>
      <c r="BI365" s="127" t="n">
        <f aca="false">IF(U365="nulová",N365,0)</f>
        <v>0</v>
      </c>
      <c r="BJ365" s="10" t="s">
        <v>93</v>
      </c>
      <c r="BK365" s="127" t="n">
        <f aca="false">ROUND(L365*K365,2)</f>
        <v>0</v>
      </c>
      <c r="BL365" s="10" t="s">
        <v>176</v>
      </c>
      <c r="BM365" s="10" t="s">
        <v>499</v>
      </c>
    </row>
    <row r="366" s="32" customFormat="true" ht="25.5" hidden="false" customHeight="true" outlineLevel="0" collapsed="false">
      <c r="B366" s="33"/>
      <c r="C366" s="203" t="s">
        <v>500</v>
      </c>
      <c r="D366" s="203" t="s">
        <v>172</v>
      </c>
      <c r="E366" s="204" t="s">
        <v>501</v>
      </c>
      <c r="F366" s="205" t="s">
        <v>502</v>
      </c>
      <c r="G366" s="205"/>
      <c r="H366" s="205"/>
      <c r="I366" s="205"/>
      <c r="J366" s="206" t="s">
        <v>261</v>
      </c>
      <c r="K366" s="207" t="n">
        <v>19.459</v>
      </c>
      <c r="L366" s="208" t="n">
        <v>0</v>
      </c>
      <c r="M366" s="208"/>
      <c r="N366" s="209" t="n">
        <f aca="false">ROUND(L366*K366,2)</f>
        <v>0</v>
      </c>
      <c r="O366" s="209"/>
      <c r="P366" s="209"/>
      <c r="Q366" s="209"/>
      <c r="R366" s="35"/>
      <c r="T366" s="210"/>
      <c r="U366" s="44" t="s">
        <v>50</v>
      </c>
      <c r="V366" s="34"/>
      <c r="W366" s="211" t="n">
        <f aca="false">V366*K366</f>
        <v>0</v>
      </c>
      <c r="X366" s="211" t="n">
        <v>0.00438</v>
      </c>
      <c r="Y366" s="211" t="n">
        <f aca="false">X366*K366</f>
        <v>0.08523042</v>
      </c>
      <c r="Z366" s="211" t="n">
        <v>0</v>
      </c>
      <c r="AA366" s="212" t="n">
        <f aca="false">Z366*K366</f>
        <v>0</v>
      </c>
      <c r="AR366" s="10" t="s">
        <v>176</v>
      </c>
      <c r="AT366" s="10" t="s">
        <v>172</v>
      </c>
      <c r="AU366" s="10" t="s">
        <v>112</v>
      </c>
      <c r="AY366" s="10" t="s">
        <v>171</v>
      </c>
      <c r="BE366" s="127" t="n">
        <f aca="false">IF(U366="základní",N366,0)</f>
        <v>0</v>
      </c>
      <c r="BF366" s="127" t="n">
        <f aca="false">IF(U366="snížená",N366,0)</f>
        <v>0</v>
      </c>
      <c r="BG366" s="127" t="n">
        <f aca="false">IF(U366="zákl. přenesená",N366,0)</f>
        <v>0</v>
      </c>
      <c r="BH366" s="127" t="n">
        <f aca="false">IF(U366="sníž. přenesená",N366,0)</f>
        <v>0</v>
      </c>
      <c r="BI366" s="127" t="n">
        <f aca="false">IF(U366="nulová",N366,0)</f>
        <v>0</v>
      </c>
      <c r="BJ366" s="10" t="s">
        <v>93</v>
      </c>
      <c r="BK366" s="127" t="n">
        <f aca="false">ROUND(L366*K366,2)</f>
        <v>0</v>
      </c>
      <c r="BL366" s="10" t="s">
        <v>176</v>
      </c>
      <c r="BM366" s="10" t="s">
        <v>503</v>
      </c>
    </row>
    <row r="367" s="32" customFormat="true" ht="25.5" hidden="false" customHeight="true" outlineLevel="0" collapsed="false">
      <c r="B367" s="33"/>
      <c r="C367" s="203" t="s">
        <v>504</v>
      </c>
      <c r="D367" s="203" t="s">
        <v>172</v>
      </c>
      <c r="E367" s="204" t="s">
        <v>505</v>
      </c>
      <c r="F367" s="205" t="s">
        <v>506</v>
      </c>
      <c r="G367" s="205"/>
      <c r="H367" s="205"/>
      <c r="I367" s="205"/>
      <c r="J367" s="206" t="s">
        <v>330</v>
      </c>
      <c r="K367" s="207" t="n">
        <v>66.56</v>
      </c>
      <c r="L367" s="208" t="n">
        <v>0</v>
      </c>
      <c r="M367" s="208"/>
      <c r="N367" s="209" t="n">
        <f aca="false">ROUND(L367*K367,2)</f>
        <v>0</v>
      </c>
      <c r="O367" s="209"/>
      <c r="P367" s="209"/>
      <c r="Q367" s="209"/>
      <c r="R367" s="35"/>
      <c r="T367" s="210"/>
      <c r="U367" s="44" t="s">
        <v>50</v>
      </c>
      <c r="V367" s="34"/>
      <c r="W367" s="211" t="n">
        <f aca="false">V367*K367</f>
        <v>0</v>
      </c>
      <c r="X367" s="211" t="n">
        <v>0</v>
      </c>
      <c r="Y367" s="211" t="n">
        <f aca="false">X367*K367</f>
        <v>0</v>
      </c>
      <c r="Z367" s="211" t="n">
        <v>0</v>
      </c>
      <c r="AA367" s="212" t="n">
        <f aca="false">Z367*K367</f>
        <v>0</v>
      </c>
      <c r="AR367" s="10" t="s">
        <v>176</v>
      </c>
      <c r="AT367" s="10" t="s">
        <v>172</v>
      </c>
      <c r="AU367" s="10" t="s">
        <v>112</v>
      </c>
      <c r="AY367" s="10" t="s">
        <v>171</v>
      </c>
      <c r="BE367" s="127" t="n">
        <f aca="false">IF(U367="základní",N367,0)</f>
        <v>0</v>
      </c>
      <c r="BF367" s="127" t="n">
        <f aca="false">IF(U367="snížená",N367,0)</f>
        <v>0</v>
      </c>
      <c r="BG367" s="127" t="n">
        <f aca="false">IF(U367="zákl. přenesená",N367,0)</f>
        <v>0</v>
      </c>
      <c r="BH367" s="127" t="n">
        <f aca="false">IF(U367="sníž. přenesená",N367,0)</f>
        <v>0</v>
      </c>
      <c r="BI367" s="127" t="n">
        <f aca="false">IF(U367="nulová",N367,0)</f>
        <v>0</v>
      </c>
      <c r="BJ367" s="10" t="s">
        <v>93</v>
      </c>
      <c r="BK367" s="127" t="n">
        <f aca="false">ROUND(L367*K367,2)</f>
        <v>0</v>
      </c>
      <c r="BL367" s="10" t="s">
        <v>176</v>
      </c>
      <c r="BM367" s="10" t="s">
        <v>507</v>
      </c>
    </row>
    <row r="368" s="213" customFormat="true" ht="16.5" hidden="false" customHeight="true" outlineLevel="0" collapsed="false">
      <c r="B368" s="214"/>
      <c r="C368" s="215"/>
      <c r="D368" s="215"/>
      <c r="E368" s="216"/>
      <c r="F368" s="217" t="s">
        <v>508</v>
      </c>
      <c r="G368" s="217"/>
      <c r="H368" s="217"/>
      <c r="I368" s="217"/>
      <c r="J368" s="215"/>
      <c r="K368" s="218" t="n">
        <v>5.2</v>
      </c>
      <c r="L368" s="215"/>
      <c r="M368" s="215"/>
      <c r="N368" s="215"/>
      <c r="O368" s="215"/>
      <c r="P368" s="215"/>
      <c r="Q368" s="215"/>
      <c r="R368" s="219"/>
      <c r="T368" s="220"/>
      <c r="U368" s="215"/>
      <c r="V368" s="215"/>
      <c r="W368" s="215"/>
      <c r="X368" s="215"/>
      <c r="Y368" s="215"/>
      <c r="Z368" s="215"/>
      <c r="AA368" s="221"/>
      <c r="AT368" s="222" t="s">
        <v>179</v>
      </c>
      <c r="AU368" s="222" t="s">
        <v>112</v>
      </c>
      <c r="AV368" s="213" t="s">
        <v>112</v>
      </c>
      <c r="AW368" s="213" t="s">
        <v>39</v>
      </c>
      <c r="AX368" s="213" t="s">
        <v>85</v>
      </c>
      <c r="AY368" s="222" t="s">
        <v>171</v>
      </c>
    </row>
    <row r="369" customFormat="false" ht="16.5" hidden="false" customHeight="true" outlineLevel="0" collapsed="false">
      <c r="A369" s="213"/>
      <c r="B369" s="214"/>
      <c r="C369" s="215"/>
      <c r="D369" s="215"/>
      <c r="E369" s="216"/>
      <c r="F369" s="223" t="s">
        <v>509</v>
      </c>
      <c r="G369" s="223"/>
      <c r="H369" s="223"/>
      <c r="I369" s="223"/>
      <c r="J369" s="215"/>
      <c r="K369" s="218" t="n">
        <v>7.15</v>
      </c>
      <c r="L369" s="215"/>
      <c r="M369" s="215"/>
      <c r="N369" s="215"/>
      <c r="O369" s="215"/>
      <c r="P369" s="215"/>
      <c r="Q369" s="215"/>
      <c r="R369" s="219"/>
      <c r="T369" s="220"/>
      <c r="U369" s="215"/>
      <c r="V369" s="215"/>
      <c r="W369" s="215"/>
      <c r="X369" s="215"/>
      <c r="Y369" s="215"/>
      <c r="Z369" s="215"/>
      <c r="AA369" s="221"/>
      <c r="AT369" s="222" t="s">
        <v>179</v>
      </c>
      <c r="AU369" s="222" t="s">
        <v>112</v>
      </c>
      <c r="AV369" s="213" t="s">
        <v>112</v>
      </c>
      <c r="AW369" s="213" t="s">
        <v>39</v>
      </c>
      <c r="AX369" s="213" t="s">
        <v>85</v>
      </c>
      <c r="AY369" s="222" t="s">
        <v>171</v>
      </c>
    </row>
    <row r="370" customFormat="false" ht="16.5" hidden="false" customHeight="true" outlineLevel="0" collapsed="false">
      <c r="A370" s="213"/>
      <c r="B370" s="214"/>
      <c r="C370" s="215"/>
      <c r="D370" s="215"/>
      <c r="E370" s="216"/>
      <c r="F370" s="223" t="s">
        <v>510</v>
      </c>
      <c r="G370" s="223"/>
      <c r="H370" s="223"/>
      <c r="I370" s="223"/>
      <c r="J370" s="215"/>
      <c r="K370" s="218" t="n">
        <v>7.79</v>
      </c>
      <c r="L370" s="215"/>
      <c r="M370" s="215"/>
      <c r="N370" s="215"/>
      <c r="O370" s="215"/>
      <c r="P370" s="215"/>
      <c r="Q370" s="215"/>
      <c r="R370" s="219"/>
      <c r="T370" s="220"/>
      <c r="U370" s="215"/>
      <c r="V370" s="215"/>
      <c r="W370" s="215"/>
      <c r="X370" s="215"/>
      <c r="Y370" s="215"/>
      <c r="Z370" s="215"/>
      <c r="AA370" s="221"/>
      <c r="AT370" s="222" t="s">
        <v>179</v>
      </c>
      <c r="AU370" s="222" t="s">
        <v>112</v>
      </c>
      <c r="AV370" s="213" t="s">
        <v>112</v>
      </c>
      <c r="AW370" s="213" t="s">
        <v>39</v>
      </c>
      <c r="AX370" s="213" t="s">
        <v>85</v>
      </c>
      <c r="AY370" s="222" t="s">
        <v>171</v>
      </c>
    </row>
    <row r="371" customFormat="false" ht="16.5" hidden="false" customHeight="true" outlineLevel="0" collapsed="false">
      <c r="A371" s="213"/>
      <c r="B371" s="214"/>
      <c r="C371" s="215"/>
      <c r="D371" s="215"/>
      <c r="E371" s="216"/>
      <c r="F371" s="223" t="s">
        <v>511</v>
      </c>
      <c r="G371" s="223"/>
      <c r="H371" s="223"/>
      <c r="I371" s="223"/>
      <c r="J371" s="215"/>
      <c r="K371" s="218" t="n">
        <v>5.1</v>
      </c>
      <c r="L371" s="215"/>
      <c r="M371" s="215"/>
      <c r="N371" s="215"/>
      <c r="O371" s="215"/>
      <c r="P371" s="215"/>
      <c r="Q371" s="215"/>
      <c r="R371" s="219"/>
      <c r="T371" s="220"/>
      <c r="U371" s="215"/>
      <c r="V371" s="215"/>
      <c r="W371" s="215"/>
      <c r="X371" s="215"/>
      <c r="Y371" s="215"/>
      <c r="Z371" s="215"/>
      <c r="AA371" s="221"/>
      <c r="AT371" s="222" t="s">
        <v>179</v>
      </c>
      <c r="AU371" s="222" t="s">
        <v>112</v>
      </c>
      <c r="AV371" s="213" t="s">
        <v>112</v>
      </c>
      <c r="AW371" s="213" t="s">
        <v>39</v>
      </c>
      <c r="AX371" s="213" t="s">
        <v>85</v>
      </c>
      <c r="AY371" s="222" t="s">
        <v>171</v>
      </c>
    </row>
    <row r="372" customFormat="false" ht="16.5" hidden="false" customHeight="true" outlineLevel="0" collapsed="false">
      <c r="A372" s="213"/>
      <c r="B372" s="214"/>
      <c r="C372" s="215"/>
      <c r="D372" s="215"/>
      <c r="E372" s="216"/>
      <c r="F372" s="223" t="s">
        <v>512</v>
      </c>
      <c r="G372" s="223"/>
      <c r="H372" s="223"/>
      <c r="I372" s="223"/>
      <c r="J372" s="215"/>
      <c r="K372" s="218" t="n">
        <v>3.5</v>
      </c>
      <c r="L372" s="215"/>
      <c r="M372" s="215"/>
      <c r="N372" s="215"/>
      <c r="O372" s="215"/>
      <c r="P372" s="215"/>
      <c r="Q372" s="215"/>
      <c r="R372" s="219"/>
      <c r="T372" s="220"/>
      <c r="U372" s="215"/>
      <c r="V372" s="215"/>
      <c r="W372" s="215"/>
      <c r="X372" s="215"/>
      <c r="Y372" s="215"/>
      <c r="Z372" s="215"/>
      <c r="AA372" s="221"/>
      <c r="AT372" s="222" t="s">
        <v>179</v>
      </c>
      <c r="AU372" s="222" t="s">
        <v>112</v>
      </c>
      <c r="AV372" s="213" t="s">
        <v>112</v>
      </c>
      <c r="AW372" s="213" t="s">
        <v>39</v>
      </c>
      <c r="AX372" s="213" t="s">
        <v>85</v>
      </c>
      <c r="AY372" s="222" t="s">
        <v>171</v>
      </c>
    </row>
    <row r="373" customFormat="false" ht="16.5" hidden="false" customHeight="true" outlineLevel="0" collapsed="false">
      <c r="A373" s="213"/>
      <c r="B373" s="214"/>
      <c r="C373" s="215"/>
      <c r="D373" s="215"/>
      <c r="E373" s="216"/>
      <c r="F373" s="223" t="s">
        <v>513</v>
      </c>
      <c r="G373" s="223"/>
      <c r="H373" s="223"/>
      <c r="I373" s="223"/>
      <c r="J373" s="215"/>
      <c r="K373" s="218" t="n">
        <v>6.52</v>
      </c>
      <c r="L373" s="215"/>
      <c r="M373" s="215"/>
      <c r="N373" s="215"/>
      <c r="O373" s="215"/>
      <c r="P373" s="215"/>
      <c r="Q373" s="215"/>
      <c r="R373" s="219"/>
      <c r="T373" s="220"/>
      <c r="U373" s="215"/>
      <c r="V373" s="215"/>
      <c r="W373" s="215"/>
      <c r="X373" s="215"/>
      <c r="Y373" s="215"/>
      <c r="Z373" s="215"/>
      <c r="AA373" s="221"/>
      <c r="AT373" s="222" t="s">
        <v>179</v>
      </c>
      <c r="AU373" s="222" t="s">
        <v>112</v>
      </c>
      <c r="AV373" s="213" t="s">
        <v>112</v>
      </c>
      <c r="AW373" s="213" t="s">
        <v>39</v>
      </c>
      <c r="AX373" s="213" t="s">
        <v>85</v>
      </c>
      <c r="AY373" s="222" t="s">
        <v>171</v>
      </c>
    </row>
    <row r="374" customFormat="false" ht="16.5" hidden="false" customHeight="true" outlineLevel="0" collapsed="false">
      <c r="A374" s="213"/>
      <c r="B374" s="214"/>
      <c r="C374" s="215"/>
      <c r="D374" s="215"/>
      <c r="E374" s="216"/>
      <c r="F374" s="223" t="s">
        <v>514</v>
      </c>
      <c r="G374" s="223"/>
      <c r="H374" s="223"/>
      <c r="I374" s="223"/>
      <c r="J374" s="215"/>
      <c r="K374" s="218" t="n">
        <v>21.3</v>
      </c>
      <c r="L374" s="215"/>
      <c r="M374" s="215"/>
      <c r="N374" s="215"/>
      <c r="O374" s="215"/>
      <c r="P374" s="215"/>
      <c r="Q374" s="215"/>
      <c r="R374" s="219"/>
      <c r="T374" s="220"/>
      <c r="U374" s="215"/>
      <c r="V374" s="215"/>
      <c r="W374" s="215"/>
      <c r="X374" s="215"/>
      <c r="Y374" s="215"/>
      <c r="Z374" s="215"/>
      <c r="AA374" s="221"/>
      <c r="AT374" s="222" t="s">
        <v>179</v>
      </c>
      <c r="AU374" s="222" t="s">
        <v>112</v>
      </c>
      <c r="AV374" s="213" t="s">
        <v>112</v>
      </c>
      <c r="AW374" s="213" t="s">
        <v>39</v>
      </c>
      <c r="AX374" s="213" t="s">
        <v>85</v>
      </c>
      <c r="AY374" s="222" t="s">
        <v>171</v>
      </c>
    </row>
    <row r="375" customFormat="false" ht="16.5" hidden="false" customHeight="true" outlineLevel="0" collapsed="false">
      <c r="A375" s="213"/>
      <c r="B375" s="214"/>
      <c r="C375" s="215"/>
      <c r="D375" s="215"/>
      <c r="E375" s="216"/>
      <c r="F375" s="223" t="s">
        <v>515</v>
      </c>
      <c r="G375" s="223"/>
      <c r="H375" s="223"/>
      <c r="I375" s="223"/>
      <c r="J375" s="215"/>
      <c r="K375" s="218" t="n">
        <v>10</v>
      </c>
      <c r="L375" s="215"/>
      <c r="M375" s="215"/>
      <c r="N375" s="215"/>
      <c r="O375" s="215"/>
      <c r="P375" s="215"/>
      <c r="Q375" s="215"/>
      <c r="R375" s="219"/>
      <c r="T375" s="220"/>
      <c r="U375" s="215"/>
      <c r="V375" s="215"/>
      <c r="W375" s="215"/>
      <c r="X375" s="215"/>
      <c r="Y375" s="215"/>
      <c r="Z375" s="215"/>
      <c r="AA375" s="221"/>
      <c r="AT375" s="222" t="s">
        <v>179</v>
      </c>
      <c r="AU375" s="222" t="s">
        <v>112</v>
      </c>
      <c r="AV375" s="213" t="s">
        <v>112</v>
      </c>
      <c r="AW375" s="213" t="s">
        <v>39</v>
      </c>
      <c r="AX375" s="213" t="s">
        <v>85</v>
      </c>
      <c r="AY375" s="222" t="s">
        <v>171</v>
      </c>
    </row>
    <row r="376" s="233" customFormat="true" ht="16.5" hidden="false" customHeight="true" outlineLevel="0" collapsed="false">
      <c r="B376" s="234"/>
      <c r="C376" s="235"/>
      <c r="D376" s="235"/>
      <c r="E376" s="236"/>
      <c r="F376" s="237" t="s">
        <v>219</v>
      </c>
      <c r="G376" s="237"/>
      <c r="H376" s="237"/>
      <c r="I376" s="237"/>
      <c r="J376" s="235"/>
      <c r="K376" s="238" t="n">
        <v>66.56</v>
      </c>
      <c r="L376" s="235"/>
      <c r="M376" s="235"/>
      <c r="N376" s="235"/>
      <c r="O376" s="235"/>
      <c r="P376" s="235"/>
      <c r="Q376" s="235"/>
      <c r="R376" s="239"/>
      <c r="T376" s="240"/>
      <c r="U376" s="235"/>
      <c r="V376" s="235"/>
      <c r="W376" s="235"/>
      <c r="X376" s="235"/>
      <c r="Y376" s="235"/>
      <c r="Z376" s="235"/>
      <c r="AA376" s="241"/>
      <c r="AT376" s="242" t="s">
        <v>179</v>
      </c>
      <c r="AU376" s="242" t="s">
        <v>112</v>
      </c>
      <c r="AV376" s="233" t="s">
        <v>176</v>
      </c>
      <c r="AW376" s="233" t="s">
        <v>39</v>
      </c>
      <c r="AX376" s="233" t="s">
        <v>93</v>
      </c>
      <c r="AY376" s="242" t="s">
        <v>171</v>
      </c>
    </row>
    <row r="377" s="32" customFormat="true" ht="16.5" hidden="false" customHeight="true" outlineLevel="0" collapsed="false">
      <c r="B377" s="33"/>
      <c r="C377" s="243" t="s">
        <v>516</v>
      </c>
      <c r="D377" s="243" t="s">
        <v>243</v>
      </c>
      <c r="E377" s="244" t="s">
        <v>517</v>
      </c>
      <c r="F377" s="245" t="s">
        <v>518</v>
      </c>
      <c r="G377" s="245"/>
      <c r="H377" s="245"/>
      <c r="I377" s="245"/>
      <c r="J377" s="246" t="s">
        <v>330</v>
      </c>
      <c r="K377" s="247" t="n">
        <v>69.888</v>
      </c>
      <c r="L377" s="248" t="n">
        <v>0</v>
      </c>
      <c r="M377" s="248"/>
      <c r="N377" s="249" t="n">
        <f aca="false">ROUND(L377*K377,2)</f>
        <v>0</v>
      </c>
      <c r="O377" s="249"/>
      <c r="P377" s="249"/>
      <c r="Q377" s="249"/>
      <c r="R377" s="35"/>
      <c r="T377" s="210"/>
      <c r="U377" s="44" t="s">
        <v>50</v>
      </c>
      <c r="V377" s="34"/>
      <c r="W377" s="211" t="n">
        <f aca="false">V377*K377</f>
        <v>0</v>
      </c>
      <c r="X377" s="211" t="n">
        <v>3E-005</v>
      </c>
      <c r="Y377" s="211" t="n">
        <f aca="false">X377*K377</f>
        <v>0.00209664</v>
      </c>
      <c r="Z377" s="211" t="n">
        <v>0</v>
      </c>
      <c r="AA377" s="212" t="n">
        <f aca="false">Z377*K377</f>
        <v>0</v>
      </c>
      <c r="AR377" s="10" t="s">
        <v>211</v>
      </c>
      <c r="AT377" s="10" t="s">
        <v>243</v>
      </c>
      <c r="AU377" s="10" t="s">
        <v>112</v>
      </c>
      <c r="AY377" s="10" t="s">
        <v>171</v>
      </c>
      <c r="BE377" s="127" t="n">
        <f aca="false">IF(U377="základní",N377,0)</f>
        <v>0</v>
      </c>
      <c r="BF377" s="127" t="n">
        <f aca="false">IF(U377="snížená",N377,0)</f>
        <v>0</v>
      </c>
      <c r="BG377" s="127" t="n">
        <f aca="false">IF(U377="zákl. přenesená",N377,0)</f>
        <v>0</v>
      </c>
      <c r="BH377" s="127" t="n">
        <f aca="false">IF(U377="sníž. přenesená",N377,0)</f>
        <v>0</v>
      </c>
      <c r="BI377" s="127" t="n">
        <f aca="false">IF(U377="nulová",N377,0)</f>
        <v>0</v>
      </c>
      <c r="BJ377" s="10" t="s">
        <v>93</v>
      </c>
      <c r="BK377" s="127" t="n">
        <f aca="false">ROUND(L377*K377,2)</f>
        <v>0</v>
      </c>
      <c r="BL377" s="10" t="s">
        <v>176</v>
      </c>
      <c r="BM377" s="10" t="s">
        <v>519</v>
      </c>
    </row>
    <row r="378" customFormat="false" ht="38.25" hidden="false" customHeight="true" outlineLevel="0" collapsed="false">
      <c r="A378" s="32"/>
      <c r="B378" s="33"/>
      <c r="C378" s="203" t="s">
        <v>520</v>
      </c>
      <c r="D378" s="203" t="s">
        <v>172</v>
      </c>
      <c r="E378" s="204" t="s">
        <v>521</v>
      </c>
      <c r="F378" s="205" t="s">
        <v>522</v>
      </c>
      <c r="G378" s="205"/>
      <c r="H378" s="205"/>
      <c r="I378" s="205"/>
      <c r="J378" s="206" t="s">
        <v>330</v>
      </c>
      <c r="K378" s="207" t="n">
        <v>60.12</v>
      </c>
      <c r="L378" s="208" t="n">
        <v>0</v>
      </c>
      <c r="M378" s="208"/>
      <c r="N378" s="209" t="n">
        <f aca="false">ROUND(L378*K378,2)</f>
        <v>0</v>
      </c>
      <c r="O378" s="209"/>
      <c r="P378" s="209"/>
      <c r="Q378" s="209"/>
      <c r="R378" s="35"/>
      <c r="T378" s="210"/>
      <c r="U378" s="44" t="s">
        <v>50</v>
      </c>
      <c r="V378" s="34"/>
      <c r="W378" s="211" t="n">
        <f aca="false">V378*K378</f>
        <v>0</v>
      </c>
      <c r="X378" s="211" t="n">
        <v>0</v>
      </c>
      <c r="Y378" s="211" t="n">
        <f aca="false">X378*K378</f>
        <v>0</v>
      </c>
      <c r="Z378" s="211" t="n">
        <v>0</v>
      </c>
      <c r="AA378" s="212" t="n">
        <f aca="false">Z378*K378</f>
        <v>0</v>
      </c>
      <c r="AR378" s="10" t="s">
        <v>176</v>
      </c>
      <c r="AT378" s="10" t="s">
        <v>172</v>
      </c>
      <c r="AU378" s="10" t="s">
        <v>112</v>
      </c>
      <c r="AY378" s="10" t="s">
        <v>171</v>
      </c>
      <c r="BE378" s="127" t="n">
        <f aca="false">IF(U378="základní",N378,0)</f>
        <v>0</v>
      </c>
      <c r="BF378" s="127" t="n">
        <f aca="false">IF(U378="snížená",N378,0)</f>
        <v>0</v>
      </c>
      <c r="BG378" s="127" t="n">
        <f aca="false">IF(U378="zákl. přenesená",N378,0)</f>
        <v>0</v>
      </c>
      <c r="BH378" s="127" t="n">
        <f aca="false">IF(U378="sníž. přenesená",N378,0)</f>
        <v>0</v>
      </c>
      <c r="BI378" s="127" t="n">
        <f aca="false">IF(U378="nulová",N378,0)</f>
        <v>0</v>
      </c>
      <c r="BJ378" s="10" t="s">
        <v>93</v>
      </c>
      <c r="BK378" s="127" t="n">
        <f aca="false">ROUND(L378*K378,2)</f>
        <v>0</v>
      </c>
      <c r="BL378" s="10" t="s">
        <v>176</v>
      </c>
      <c r="BM378" s="10" t="s">
        <v>523</v>
      </c>
    </row>
    <row r="379" s="213" customFormat="true" ht="16.5" hidden="false" customHeight="true" outlineLevel="0" collapsed="false">
      <c r="B379" s="214"/>
      <c r="C379" s="215"/>
      <c r="D379" s="215"/>
      <c r="E379" s="216"/>
      <c r="F379" s="217" t="s">
        <v>509</v>
      </c>
      <c r="G379" s="217"/>
      <c r="H379" s="217"/>
      <c r="I379" s="217"/>
      <c r="J379" s="215"/>
      <c r="K379" s="218" t="n">
        <v>7.15</v>
      </c>
      <c r="L379" s="215"/>
      <c r="M379" s="215"/>
      <c r="N379" s="215"/>
      <c r="O379" s="215"/>
      <c r="P379" s="215"/>
      <c r="Q379" s="215"/>
      <c r="R379" s="219"/>
      <c r="T379" s="220"/>
      <c r="U379" s="215"/>
      <c r="V379" s="215"/>
      <c r="W379" s="215"/>
      <c r="X379" s="215"/>
      <c r="Y379" s="215"/>
      <c r="Z379" s="215"/>
      <c r="AA379" s="221"/>
      <c r="AT379" s="222" t="s">
        <v>179</v>
      </c>
      <c r="AU379" s="222" t="s">
        <v>112</v>
      </c>
      <c r="AV379" s="213" t="s">
        <v>112</v>
      </c>
      <c r="AW379" s="213" t="s">
        <v>39</v>
      </c>
      <c r="AX379" s="213" t="s">
        <v>85</v>
      </c>
      <c r="AY379" s="222" t="s">
        <v>171</v>
      </c>
    </row>
    <row r="380" customFormat="false" ht="16.5" hidden="false" customHeight="true" outlineLevel="0" collapsed="false">
      <c r="A380" s="213"/>
      <c r="B380" s="214"/>
      <c r="C380" s="215"/>
      <c r="D380" s="215"/>
      <c r="E380" s="216"/>
      <c r="F380" s="223" t="s">
        <v>510</v>
      </c>
      <c r="G380" s="223"/>
      <c r="H380" s="223"/>
      <c r="I380" s="223"/>
      <c r="J380" s="215"/>
      <c r="K380" s="218" t="n">
        <v>7.79</v>
      </c>
      <c r="L380" s="215"/>
      <c r="M380" s="215"/>
      <c r="N380" s="215"/>
      <c r="O380" s="215"/>
      <c r="P380" s="215"/>
      <c r="Q380" s="215"/>
      <c r="R380" s="219"/>
      <c r="T380" s="220"/>
      <c r="U380" s="215"/>
      <c r="V380" s="215"/>
      <c r="W380" s="215"/>
      <c r="X380" s="215"/>
      <c r="Y380" s="215"/>
      <c r="Z380" s="215"/>
      <c r="AA380" s="221"/>
      <c r="AT380" s="222" t="s">
        <v>179</v>
      </c>
      <c r="AU380" s="222" t="s">
        <v>112</v>
      </c>
      <c r="AV380" s="213" t="s">
        <v>112</v>
      </c>
      <c r="AW380" s="213" t="s">
        <v>39</v>
      </c>
      <c r="AX380" s="213" t="s">
        <v>85</v>
      </c>
      <c r="AY380" s="222" t="s">
        <v>171</v>
      </c>
    </row>
    <row r="381" customFormat="false" ht="16.5" hidden="false" customHeight="true" outlineLevel="0" collapsed="false">
      <c r="A381" s="213"/>
      <c r="B381" s="214"/>
      <c r="C381" s="215"/>
      <c r="D381" s="215"/>
      <c r="E381" s="216"/>
      <c r="F381" s="223" t="s">
        <v>511</v>
      </c>
      <c r="G381" s="223"/>
      <c r="H381" s="223"/>
      <c r="I381" s="223"/>
      <c r="J381" s="215"/>
      <c r="K381" s="218" t="n">
        <v>5.1</v>
      </c>
      <c r="L381" s="215"/>
      <c r="M381" s="215"/>
      <c r="N381" s="215"/>
      <c r="O381" s="215"/>
      <c r="P381" s="215"/>
      <c r="Q381" s="215"/>
      <c r="R381" s="219"/>
      <c r="T381" s="220"/>
      <c r="U381" s="215"/>
      <c r="V381" s="215"/>
      <c r="W381" s="215"/>
      <c r="X381" s="215"/>
      <c r="Y381" s="215"/>
      <c r="Z381" s="215"/>
      <c r="AA381" s="221"/>
      <c r="AT381" s="222" t="s">
        <v>179</v>
      </c>
      <c r="AU381" s="222" t="s">
        <v>112</v>
      </c>
      <c r="AV381" s="213" t="s">
        <v>112</v>
      </c>
      <c r="AW381" s="213" t="s">
        <v>39</v>
      </c>
      <c r="AX381" s="213" t="s">
        <v>85</v>
      </c>
      <c r="AY381" s="222" t="s">
        <v>171</v>
      </c>
    </row>
    <row r="382" customFormat="false" ht="16.5" hidden="false" customHeight="true" outlineLevel="0" collapsed="false">
      <c r="A382" s="213"/>
      <c r="B382" s="214"/>
      <c r="C382" s="215"/>
      <c r="D382" s="215"/>
      <c r="E382" s="216"/>
      <c r="F382" s="223" t="s">
        <v>512</v>
      </c>
      <c r="G382" s="223"/>
      <c r="H382" s="223"/>
      <c r="I382" s="223"/>
      <c r="J382" s="215"/>
      <c r="K382" s="218" t="n">
        <v>3.5</v>
      </c>
      <c r="L382" s="215"/>
      <c r="M382" s="215"/>
      <c r="N382" s="215"/>
      <c r="O382" s="215"/>
      <c r="P382" s="215"/>
      <c r="Q382" s="215"/>
      <c r="R382" s="219"/>
      <c r="T382" s="220"/>
      <c r="U382" s="215"/>
      <c r="V382" s="215"/>
      <c r="W382" s="215"/>
      <c r="X382" s="215"/>
      <c r="Y382" s="215"/>
      <c r="Z382" s="215"/>
      <c r="AA382" s="221"/>
      <c r="AT382" s="222" t="s">
        <v>179</v>
      </c>
      <c r="AU382" s="222" t="s">
        <v>112</v>
      </c>
      <c r="AV382" s="213" t="s">
        <v>112</v>
      </c>
      <c r="AW382" s="213" t="s">
        <v>39</v>
      </c>
      <c r="AX382" s="213" t="s">
        <v>85</v>
      </c>
      <c r="AY382" s="222" t="s">
        <v>171</v>
      </c>
    </row>
    <row r="383" customFormat="false" ht="16.5" hidden="false" customHeight="true" outlineLevel="0" collapsed="false">
      <c r="A383" s="213"/>
      <c r="B383" s="214"/>
      <c r="C383" s="215"/>
      <c r="D383" s="215"/>
      <c r="E383" s="216"/>
      <c r="F383" s="223" t="s">
        <v>513</v>
      </c>
      <c r="G383" s="223"/>
      <c r="H383" s="223"/>
      <c r="I383" s="223"/>
      <c r="J383" s="215"/>
      <c r="K383" s="218" t="n">
        <v>6.52</v>
      </c>
      <c r="L383" s="215"/>
      <c r="M383" s="215"/>
      <c r="N383" s="215"/>
      <c r="O383" s="215"/>
      <c r="P383" s="215"/>
      <c r="Q383" s="215"/>
      <c r="R383" s="219"/>
      <c r="T383" s="220"/>
      <c r="U383" s="215"/>
      <c r="V383" s="215"/>
      <c r="W383" s="215"/>
      <c r="X383" s="215"/>
      <c r="Y383" s="215"/>
      <c r="Z383" s="215"/>
      <c r="AA383" s="221"/>
      <c r="AT383" s="222" t="s">
        <v>179</v>
      </c>
      <c r="AU383" s="222" t="s">
        <v>112</v>
      </c>
      <c r="AV383" s="213" t="s">
        <v>112</v>
      </c>
      <c r="AW383" s="213" t="s">
        <v>39</v>
      </c>
      <c r="AX383" s="213" t="s">
        <v>85</v>
      </c>
      <c r="AY383" s="222" t="s">
        <v>171</v>
      </c>
    </row>
    <row r="384" s="233" customFormat="true" ht="16.5" hidden="false" customHeight="true" outlineLevel="0" collapsed="false">
      <c r="B384" s="234"/>
      <c r="C384" s="235"/>
      <c r="D384" s="235"/>
      <c r="E384" s="236"/>
      <c r="F384" s="237" t="s">
        <v>219</v>
      </c>
      <c r="G384" s="237"/>
      <c r="H384" s="237"/>
      <c r="I384" s="237"/>
      <c r="J384" s="235"/>
      <c r="K384" s="238" t="n">
        <v>30.06</v>
      </c>
      <c r="L384" s="235"/>
      <c r="M384" s="235"/>
      <c r="N384" s="235"/>
      <c r="O384" s="235"/>
      <c r="P384" s="235"/>
      <c r="Q384" s="235"/>
      <c r="R384" s="239"/>
      <c r="T384" s="240"/>
      <c r="U384" s="235"/>
      <c r="V384" s="235"/>
      <c r="W384" s="235"/>
      <c r="X384" s="235"/>
      <c r="Y384" s="235"/>
      <c r="Z384" s="235"/>
      <c r="AA384" s="241"/>
      <c r="AT384" s="242" t="s">
        <v>179</v>
      </c>
      <c r="AU384" s="242" t="s">
        <v>112</v>
      </c>
      <c r="AV384" s="233" t="s">
        <v>176</v>
      </c>
      <c r="AW384" s="233" t="s">
        <v>39</v>
      </c>
      <c r="AX384" s="233" t="s">
        <v>93</v>
      </c>
      <c r="AY384" s="242" t="s">
        <v>171</v>
      </c>
    </row>
    <row r="385" s="32" customFormat="true" ht="25.5" hidden="false" customHeight="true" outlineLevel="0" collapsed="false">
      <c r="B385" s="33"/>
      <c r="C385" s="243" t="s">
        <v>524</v>
      </c>
      <c r="D385" s="243" t="s">
        <v>243</v>
      </c>
      <c r="E385" s="244" t="s">
        <v>525</v>
      </c>
      <c r="F385" s="245" t="s">
        <v>526</v>
      </c>
      <c r="G385" s="245"/>
      <c r="H385" s="245"/>
      <c r="I385" s="245"/>
      <c r="J385" s="246" t="s">
        <v>330</v>
      </c>
      <c r="K385" s="247" t="n">
        <v>63.126</v>
      </c>
      <c r="L385" s="248" t="n">
        <v>0</v>
      </c>
      <c r="M385" s="248"/>
      <c r="N385" s="249" t="n">
        <f aca="false">ROUND(L385*K385,2)</f>
        <v>0</v>
      </c>
      <c r="O385" s="249"/>
      <c r="P385" s="249"/>
      <c r="Q385" s="249"/>
      <c r="R385" s="35"/>
      <c r="T385" s="210"/>
      <c r="U385" s="44" t="s">
        <v>50</v>
      </c>
      <c r="V385" s="34"/>
      <c r="W385" s="211" t="n">
        <f aca="false">V385*K385</f>
        <v>0</v>
      </c>
      <c r="X385" s="211" t="n">
        <v>4E-005</v>
      </c>
      <c r="Y385" s="211" t="n">
        <f aca="false">X385*K385</f>
        <v>0.00252504</v>
      </c>
      <c r="Z385" s="211" t="n">
        <v>0</v>
      </c>
      <c r="AA385" s="212" t="n">
        <f aca="false">Z385*K385</f>
        <v>0</v>
      </c>
      <c r="AR385" s="10" t="s">
        <v>211</v>
      </c>
      <c r="AT385" s="10" t="s">
        <v>243</v>
      </c>
      <c r="AU385" s="10" t="s">
        <v>112</v>
      </c>
      <c r="AY385" s="10" t="s">
        <v>171</v>
      </c>
      <c r="BE385" s="127" t="n">
        <f aca="false">IF(U385="základní",N385,0)</f>
        <v>0</v>
      </c>
      <c r="BF385" s="127" t="n">
        <f aca="false">IF(U385="snížená",N385,0)</f>
        <v>0</v>
      </c>
      <c r="BG385" s="127" t="n">
        <f aca="false">IF(U385="zákl. přenesená",N385,0)</f>
        <v>0</v>
      </c>
      <c r="BH385" s="127" t="n">
        <f aca="false">IF(U385="sníž. přenesená",N385,0)</f>
        <v>0</v>
      </c>
      <c r="BI385" s="127" t="n">
        <f aca="false">IF(U385="nulová",N385,0)</f>
        <v>0</v>
      </c>
      <c r="BJ385" s="10" t="s">
        <v>93</v>
      </c>
      <c r="BK385" s="127" t="n">
        <f aca="false">ROUND(L385*K385,2)</f>
        <v>0</v>
      </c>
      <c r="BL385" s="10" t="s">
        <v>176</v>
      </c>
      <c r="BM385" s="10" t="s">
        <v>527</v>
      </c>
    </row>
    <row r="386" customFormat="false" ht="25.5" hidden="false" customHeight="true" outlineLevel="0" collapsed="false">
      <c r="A386" s="32"/>
      <c r="B386" s="33"/>
      <c r="C386" s="203" t="s">
        <v>528</v>
      </c>
      <c r="D386" s="203" t="s">
        <v>172</v>
      </c>
      <c r="E386" s="204" t="s">
        <v>529</v>
      </c>
      <c r="F386" s="205" t="s">
        <v>530</v>
      </c>
      <c r="G386" s="205"/>
      <c r="H386" s="205"/>
      <c r="I386" s="205"/>
      <c r="J386" s="206" t="s">
        <v>261</v>
      </c>
      <c r="K386" s="207" t="n">
        <v>19.459</v>
      </c>
      <c r="L386" s="208" t="n">
        <v>0</v>
      </c>
      <c r="M386" s="208"/>
      <c r="N386" s="209" t="n">
        <f aca="false">ROUND(L386*K386,2)</f>
        <v>0</v>
      </c>
      <c r="O386" s="209"/>
      <c r="P386" s="209"/>
      <c r="Q386" s="209"/>
      <c r="R386" s="35"/>
      <c r="T386" s="210"/>
      <c r="U386" s="44" t="s">
        <v>50</v>
      </c>
      <c r="V386" s="34"/>
      <c r="W386" s="211" t="n">
        <f aca="false">V386*K386</f>
        <v>0</v>
      </c>
      <c r="X386" s="211" t="n">
        <v>0.04851</v>
      </c>
      <c r="Y386" s="211" t="n">
        <f aca="false">X386*K386</f>
        <v>0.94395609</v>
      </c>
      <c r="Z386" s="211" t="n">
        <v>0</v>
      </c>
      <c r="AA386" s="212" t="n">
        <f aca="false">Z386*K386</f>
        <v>0</v>
      </c>
      <c r="AR386" s="10" t="s">
        <v>176</v>
      </c>
      <c r="AT386" s="10" t="s">
        <v>172</v>
      </c>
      <c r="AU386" s="10" t="s">
        <v>112</v>
      </c>
      <c r="AY386" s="10" t="s">
        <v>171</v>
      </c>
      <c r="BE386" s="127" t="n">
        <f aca="false">IF(U386="základní",N386,0)</f>
        <v>0</v>
      </c>
      <c r="BF386" s="127" t="n">
        <f aca="false">IF(U386="snížená",N386,0)</f>
        <v>0</v>
      </c>
      <c r="BG386" s="127" t="n">
        <f aca="false">IF(U386="zákl. přenesená",N386,0)</f>
        <v>0</v>
      </c>
      <c r="BH386" s="127" t="n">
        <f aca="false">IF(U386="sníž. přenesená",N386,0)</f>
        <v>0</v>
      </c>
      <c r="BI386" s="127" t="n">
        <f aca="false">IF(U386="nulová",N386,0)</f>
        <v>0</v>
      </c>
      <c r="BJ386" s="10" t="s">
        <v>93</v>
      </c>
      <c r="BK386" s="127" t="n">
        <f aca="false">ROUND(L386*K386,2)</f>
        <v>0</v>
      </c>
      <c r="BL386" s="10" t="s">
        <v>176</v>
      </c>
      <c r="BM386" s="10" t="s">
        <v>531</v>
      </c>
    </row>
    <row r="387" s="213" customFormat="true" ht="16.5" hidden="false" customHeight="true" outlineLevel="0" collapsed="false">
      <c r="B387" s="214"/>
      <c r="C387" s="215"/>
      <c r="D387" s="215"/>
      <c r="E387" s="216"/>
      <c r="F387" s="217" t="s">
        <v>315</v>
      </c>
      <c r="G387" s="217"/>
      <c r="H387" s="217"/>
      <c r="I387" s="217"/>
      <c r="J387" s="215"/>
      <c r="K387" s="218" t="n">
        <v>6.24</v>
      </c>
      <c r="L387" s="215"/>
      <c r="M387" s="215"/>
      <c r="N387" s="215"/>
      <c r="O387" s="215"/>
      <c r="P387" s="215"/>
      <c r="Q387" s="215"/>
      <c r="R387" s="219"/>
      <c r="T387" s="220"/>
      <c r="U387" s="215"/>
      <c r="V387" s="215"/>
      <c r="W387" s="215"/>
      <c r="X387" s="215"/>
      <c r="Y387" s="215"/>
      <c r="Z387" s="215"/>
      <c r="AA387" s="221"/>
      <c r="AT387" s="222" t="s">
        <v>179</v>
      </c>
      <c r="AU387" s="222" t="s">
        <v>112</v>
      </c>
      <c r="AV387" s="213" t="s">
        <v>112</v>
      </c>
      <c r="AW387" s="213" t="s">
        <v>39</v>
      </c>
      <c r="AX387" s="213" t="s">
        <v>85</v>
      </c>
      <c r="AY387" s="222" t="s">
        <v>171</v>
      </c>
    </row>
    <row r="388" customFormat="false" ht="16.5" hidden="false" customHeight="true" outlineLevel="0" collapsed="false">
      <c r="A388" s="213"/>
      <c r="B388" s="214"/>
      <c r="C388" s="215"/>
      <c r="D388" s="215"/>
      <c r="E388" s="216"/>
      <c r="F388" s="223" t="s">
        <v>316</v>
      </c>
      <c r="G388" s="223"/>
      <c r="H388" s="223"/>
      <c r="I388" s="223"/>
      <c r="J388" s="215"/>
      <c r="K388" s="218" t="n">
        <v>8.496</v>
      </c>
      <c r="L388" s="215"/>
      <c r="M388" s="215"/>
      <c r="N388" s="215"/>
      <c r="O388" s="215"/>
      <c r="P388" s="215"/>
      <c r="Q388" s="215"/>
      <c r="R388" s="219"/>
      <c r="T388" s="220"/>
      <c r="U388" s="215"/>
      <c r="V388" s="215"/>
      <c r="W388" s="215"/>
      <c r="X388" s="215"/>
      <c r="Y388" s="215"/>
      <c r="Z388" s="215"/>
      <c r="AA388" s="221"/>
      <c r="AT388" s="222" t="s">
        <v>179</v>
      </c>
      <c r="AU388" s="222" t="s">
        <v>112</v>
      </c>
      <c r="AV388" s="213" t="s">
        <v>112</v>
      </c>
      <c r="AW388" s="213" t="s">
        <v>39</v>
      </c>
      <c r="AX388" s="213" t="s">
        <v>85</v>
      </c>
      <c r="AY388" s="222" t="s">
        <v>171</v>
      </c>
    </row>
    <row r="389" customFormat="false" ht="16.5" hidden="false" customHeight="true" outlineLevel="0" collapsed="false">
      <c r="A389" s="213"/>
      <c r="B389" s="214"/>
      <c r="C389" s="215"/>
      <c r="D389" s="215"/>
      <c r="E389" s="216"/>
      <c r="F389" s="223" t="s">
        <v>317</v>
      </c>
      <c r="G389" s="223"/>
      <c r="H389" s="223"/>
      <c r="I389" s="223"/>
      <c r="J389" s="215"/>
      <c r="K389" s="218" t="n">
        <v>7.854</v>
      </c>
      <c r="L389" s="215"/>
      <c r="M389" s="215"/>
      <c r="N389" s="215"/>
      <c r="O389" s="215"/>
      <c r="P389" s="215"/>
      <c r="Q389" s="215"/>
      <c r="R389" s="219"/>
      <c r="T389" s="220"/>
      <c r="U389" s="215"/>
      <c r="V389" s="215"/>
      <c r="W389" s="215"/>
      <c r="X389" s="215"/>
      <c r="Y389" s="215"/>
      <c r="Z389" s="215"/>
      <c r="AA389" s="221"/>
      <c r="AT389" s="222" t="s">
        <v>179</v>
      </c>
      <c r="AU389" s="222" t="s">
        <v>112</v>
      </c>
      <c r="AV389" s="213" t="s">
        <v>112</v>
      </c>
      <c r="AW389" s="213" t="s">
        <v>39</v>
      </c>
      <c r="AX389" s="213" t="s">
        <v>85</v>
      </c>
      <c r="AY389" s="222" t="s">
        <v>171</v>
      </c>
    </row>
    <row r="390" customFormat="false" ht="16.5" hidden="false" customHeight="true" outlineLevel="0" collapsed="false">
      <c r="A390" s="213"/>
      <c r="B390" s="214"/>
      <c r="C390" s="215"/>
      <c r="D390" s="215"/>
      <c r="E390" s="216"/>
      <c r="F390" s="223" t="s">
        <v>476</v>
      </c>
      <c r="G390" s="223"/>
      <c r="H390" s="223"/>
      <c r="I390" s="223"/>
      <c r="J390" s="215"/>
      <c r="K390" s="218" t="n">
        <v>-3.676</v>
      </c>
      <c r="L390" s="215"/>
      <c r="M390" s="215"/>
      <c r="N390" s="215"/>
      <c r="O390" s="215"/>
      <c r="P390" s="215"/>
      <c r="Q390" s="215"/>
      <c r="R390" s="219"/>
      <c r="T390" s="220"/>
      <c r="U390" s="215"/>
      <c r="V390" s="215"/>
      <c r="W390" s="215"/>
      <c r="X390" s="215"/>
      <c r="Y390" s="215"/>
      <c r="Z390" s="215"/>
      <c r="AA390" s="221"/>
      <c r="AT390" s="222" t="s">
        <v>179</v>
      </c>
      <c r="AU390" s="222" t="s">
        <v>112</v>
      </c>
      <c r="AV390" s="213" t="s">
        <v>112</v>
      </c>
      <c r="AW390" s="213" t="s">
        <v>39</v>
      </c>
      <c r="AX390" s="213" t="s">
        <v>85</v>
      </c>
      <c r="AY390" s="222" t="s">
        <v>171</v>
      </c>
    </row>
    <row r="391" customFormat="false" ht="16.5" hidden="false" customHeight="true" outlineLevel="0" collapsed="false">
      <c r="A391" s="213"/>
      <c r="B391" s="214"/>
      <c r="C391" s="215"/>
      <c r="D391" s="215"/>
      <c r="E391" s="216"/>
      <c r="F391" s="223" t="s">
        <v>532</v>
      </c>
      <c r="G391" s="223"/>
      <c r="H391" s="223"/>
      <c r="I391" s="223"/>
      <c r="J391" s="215"/>
      <c r="K391" s="218" t="n">
        <v>0.584</v>
      </c>
      <c r="L391" s="215"/>
      <c r="M391" s="215"/>
      <c r="N391" s="215"/>
      <c r="O391" s="215"/>
      <c r="P391" s="215"/>
      <c r="Q391" s="215"/>
      <c r="R391" s="219"/>
      <c r="T391" s="220"/>
      <c r="U391" s="215"/>
      <c r="V391" s="215"/>
      <c r="W391" s="215"/>
      <c r="X391" s="215"/>
      <c r="Y391" s="215"/>
      <c r="Z391" s="215"/>
      <c r="AA391" s="221"/>
      <c r="AT391" s="222" t="s">
        <v>179</v>
      </c>
      <c r="AU391" s="222" t="s">
        <v>112</v>
      </c>
      <c r="AV391" s="213" t="s">
        <v>112</v>
      </c>
      <c r="AW391" s="213" t="s">
        <v>39</v>
      </c>
      <c r="AX391" s="213" t="s">
        <v>85</v>
      </c>
      <c r="AY391" s="222" t="s">
        <v>171</v>
      </c>
    </row>
    <row r="392" customFormat="false" ht="16.5" hidden="false" customHeight="true" outlineLevel="0" collapsed="false">
      <c r="A392" s="213"/>
      <c r="B392" s="214"/>
      <c r="C392" s="215"/>
      <c r="D392" s="215"/>
      <c r="E392" s="216"/>
      <c r="F392" s="223" t="s">
        <v>478</v>
      </c>
      <c r="G392" s="223"/>
      <c r="H392" s="223"/>
      <c r="I392" s="223"/>
      <c r="J392" s="215"/>
      <c r="K392" s="218" t="n">
        <v>-2.05</v>
      </c>
      <c r="L392" s="215"/>
      <c r="M392" s="215"/>
      <c r="N392" s="215"/>
      <c r="O392" s="215"/>
      <c r="P392" s="215"/>
      <c r="Q392" s="215"/>
      <c r="R392" s="219"/>
      <c r="T392" s="220"/>
      <c r="U392" s="215"/>
      <c r="V392" s="215"/>
      <c r="W392" s="215"/>
      <c r="X392" s="215"/>
      <c r="Y392" s="215"/>
      <c r="Z392" s="215"/>
      <c r="AA392" s="221"/>
      <c r="AT392" s="222" t="s">
        <v>179</v>
      </c>
      <c r="AU392" s="222" t="s">
        <v>112</v>
      </c>
      <c r="AV392" s="213" t="s">
        <v>112</v>
      </c>
      <c r="AW392" s="213" t="s">
        <v>39</v>
      </c>
      <c r="AX392" s="213" t="s">
        <v>85</v>
      </c>
      <c r="AY392" s="222" t="s">
        <v>171</v>
      </c>
    </row>
    <row r="393" customFormat="false" ht="16.5" hidden="false" customHeight="true" outlineLevel="0" collapsed="false">
      <c r="A393" s="213"/>
      <c r="B393" s="214"/>
      <c r="C393" s="215"/>
      <c r="D393" s="215"/>
      <c r="E393" s="216"/>
      <c r="F393" s="223" t="s">
        <v>533</v>
      </c>
      <c r="G393" s="223"/>
      <c r="H393" s="223"/>
      <c r="I393" s="223"/>
      <c r="J393" s="215"/>
      <c r="K393" s="218" t="n">
        <v>0.765</v>
      </c>
      <c r="L393" s="215"/>
      <c r="M393" s="215"/>
      <c r="N393" s="215"/>
      <c r="O393" s="215"/>
      <c r="P393" s="215"/>
      <c r="Q393" s="215"/>
      <c r="R393" s="219"/>
      <c r="T393" s="220"/>
      <c r="U393" s="215"/>
      <c r="V393" s="215"/>
      <c r="W393" s="215"/>
      <c r="X393" s="215"/>
      <c r="Y393" s="215"/>
      <c r="Z393" s="215"/>
      <c r="AA393" s="221"/>
      <c r="AT393" s="222" t="s">
        <v>179</v>
      </c>
      <c r="AU393" s="222" t="s">
        <v>112</v>
      </c>
      <c r="AV393" s="213" t="s">
        <v>112</v>
      </c>
      <c r="AW393" s="213" t="s">
        <v>39</v>
      </c>
      <c r="AX393" s="213" t="s">
        <v>85</v>
      </c>
      <c r="AY393" s="222" t="s">
        <v>171</v>
      </c>
    </row>
    <row r="394" customFormat="false" ht="16.5" hidden="false" customHeight="true" outlineLevel="0" collapsed="false">
      <c r="A394" s="213"/>
      <c r="B394" s="214"/>
      <c r="C394" s="215"/>
      <c r="D394" s="215"/>
      <c r="E394" s="216"/>
      <c r="F394" s="223" t="s">
        <v>319</v>
      </c>
      <c r="G394" s="223"/>
      <c r="H394" s="223"/>
      <c r="I394" s="223"/>
      <c r="J394" s="215"/>
      <c r="K394" s="218" t="n">
        <v>-1.17</v>
      </c>
      <c r="L394" s="215"/>
      <c r="M394" s="215"/>
      <c r="N394" s="215"/>
      <c r="O394" s="215"/>
      <c r="P394" s="215"/>
      <c r="Q394" s="215"/>
      <c r="R394" s="219"/>
      <c r="T394" s="220"/>
      <c r="U394" s="215"/>
      <c r="V394" s="215"/>
      <c r="W394" s="215"/>
      <c r="X394" s="215"/>
      <c r="Y394" s="215"/>
      <c r="Z394" s="215"/>
      <c r="AA394" s="221"/>
      <c r="AT394" s="222" t="s">
        <v>179</v>
      </c>
      <c r="AU394" s="222" t="s">
        <v>112</v>
      </c>
      <c r="AV394" s="213" t="s">
        <v>112</v>
      </c>
      <c r="AW394" s="213" t="s">
        <v>39</v>
      </c>
      <c r="AX394" s="213" t="s">
        <v>85</v>
      </c>
      <c r="AY394" s="222" t="s">
        <v>171</v>
      </c>
    </row>
    <row r="395" customFormat="false" ht="16.5" hidden="false" customHeight="true" outlineLevel="0" collapsed="false">
      <c r="A395" s="213"/>
      <c r="B395" s="214"/>
      <c r="C395" s="215"/>
      <c r="D395" s="215"/>
      <c r="E395" s="216"/>
      <c r="F395" s="223" t="s">
        <v>534</v>
      </c>
      <c r="G395" s="223"/>
      <c r="H395" s="223"/>
      <c r="I395" s="223"/>
      <c r="J395" s="215"/>
      <c r="K395" s="218" t="n">
        <v>0.525</v>
      </c>
      <c r="L395" s="215"/>
      <c r="M395" s="215"/>
      <c r="N395" s="215"/>
      <c r="O395" s="215"/>
      <c r="P395" s="215"/>
      <c r="Q395" s="215"/>
      <c r="R395" s="219"/>
      <c r="T395" s="220"/>
      <c r="U395" s="215"/>
      <c r="V395" s="215"/>
      <c r="W395" s="215"/>
      <c r="X395" s="215"/>
      <c r="Y395" s="215"/>
      <c r="Z395" s="215"/>
      <c r="AA395" s="221"/>
      <c r="AT395" s="222" t="s">
        <v>179</v>
      </c>
      <c r="AU395" s="222" t="s">
        <v>112</v>
      </c>
      <c r="AV395" s="213" t="s">
        <v>112</v>
      </c>
      <c r="AW395" s="213" t="s">
        <v>39</v>
      </c>
      <c r="AX395" s="213" t="s">
        <v>85</v>
      </c>
      <c r="AY395" s="222" t="s">
        <v>171</v>
      </c>
    </row>
    <row r="396" customFormat="false" ht="16.5" hidden="false" customHeight="true" outlineLevel="0" collapsed="false">
      <c r="A396" s="213"/>
      <c r="B396" s="214"/>
      <c r="C396" s="215"/>
      <c r="D396" s="215"/>
      <c r="E396" s="216"/>
      <c r="F396" s="223" t="s">
        <v>321</v>
      </c>
      <c r="G396" s="223"/>
      <c r="H396" s="223"/>
      <c r="I396" s="223"/>
      <c r="J396" s="215"/>
      <c r="K396" s="218" t="n">
        <v>1.891</v>
      </c>
      <c r="L396" s="215"/>
      <c r="M396" s="215"/>
      <c r="N396" s="215"/>
      <c r="O396" s="215"/>
      <c r="P396" s="215"/>
      <c r="Q396" s="215"/>
      <c r="R396" s="219"/>
      <c r="T396" s="220"/>
      <c r="U396" s="215"/>
      <c r="V396" s="215"/>
      <c r="W396" s="215"/>
      <c r="X396" s="215"/>
      <c r="Y396" s="215"/>
      <c r="Z396" s="215"/>
      <c r="AA396" s="221"/>
      <c r="AT396" s="222" t="s">
        <v>179</v>
      </c>
      <c r="AU396" s="222" t="s">
        <v>112</v>
      </c>
      <c r="AV396" s="213" t="s">
        <v>112</v>
      </c>
      <c r="AW396" s="213" t="s">
        <v>39</v>
      </c>
      <c r="AX396" s="213" t="s">
        <v>85</v>
      </c>
      <c r="AY396" s="222" t="s">
        <v>171</v>
      </c>
    </row>
    <row r="397" s="233" customFormat="true" ht="16.5" hidden="false" customHeight="true" outlineLevel="0" collapsed="false">
      <c r="B397" s="234"/>
      <c r="C397" s="235"/>
      <c r="D397" s="235"/>
      <c r="E397" s="236"/>
      <c r="F397" s="237" t="s">
        <v>219</v>
      </c>
      <c r="G397" s="237"/>
      <c r="H397" s="237"/>
      <c r="I397" s="237"/>
      <c r="J397" s="235"/>
      <c r="K397" s="238" t="n">
        <v>19.459</v>
      </c>
      <c r="L397" s="235"/>
      <c r="M397" s="235"/>
      <c r="N397" s="235"/>
      <c r="O397" s="235"/>
      <c r="P397" s="235"/>
      <c r="Q397" s="235"/>
      <c r="R397" s="239"/>
      <c r="T397" s="240"/>
      <c r="U397" s="235"/>
      <c r="V397" s="235"/>
      <c r="W397" s="235"/>
      <c r="X397" s="235"/>
      <c r="Y397" s="235"/>
      <c r="Z397" s="235"/>
      <c r="AA397" s="241"/>
      <c r="AT397" s="242" t="s">
        <v>179</v>
      </c>
      <c r="AU397" s="242" t="s">
        <v>112</v>
      </c>
      <c r="AV397" s="233" t="s">
        <v>176</v>
      </c>
      <c r="AW397" s="233" t="s">
        <v>39</v>
      </c>
      <c r="AX397" s="233" t="s">
        <v>93</v>
      </c>
      <c r="AY397" s="242" t="s">
        <v>171</v>
      </c>
    </row>
    <row r="398" s="32" customFormat="true" ht="25.5" hidden="false" customHeight="true" outlineLevel="0" collapsed="false">
      <c r="B398" s="33"/>
      <c r="C398" s="203" t="s">
        <v>535</v>
      </c>
      <c r="D398" s="203" t="s">
        <v>172</v>
      </c>
      <c r="E398" s="204" t="s">
        <v>536</v>
      </c>
      <c r="F398" s="205" t="s">
        <v>537</v>
      </c>
      <c r="G398" s="205"/>
      <c r="H398" s="205"/>
      <c r="I398" s="205"/>
      <c r="J398" s="206" t="s">
        <v>330</v>
      </c>
      <c r="K398" s="207" t="n">
        <v>3.5</v>
      </c>
      <c r="L398" s="208" t="n">
        <v>0</v>
      </c>
      <c r="M398" s="208"/>
      <c r="N398" s="209" t="n">
        <f aca="false">ROUND(L398*K398,2)</f>
        <v>0</v>
      </c>
      <c r="O398" s="209"/>
      <c r="P398" s="209"/>
      <c r="Q398" s="209"/>
      <c r="R398" s="35"/>
      <c r="T398" s="210"/>
      <c r="U398" s="44" t="s">
        <v>50</v>
      </c>
      <c r="V398" s="34"/>
      <c r="W398" s="211" t="n">
        <f aca="false">V398*K398</f>
        <v>0</v>
      </c>
      <c r="X398" s="211" t="n">
        <v>0.01032</v>
      </c>
      <c r="Y398" s="211" t="n">
        <f aca="false">X398*K398</f>
        <v>0.03612</v>
      </c>
      <c r="Z398" s="211" t="n">
        <v>0</v>
      </c>
      <c r="AA398" s="212" t="n">
        <f aca="false">Z398*K398</f>
        <v>0</v>
      </c>
      <c r="AR398" s="10" t="s">
        <v>176</v>
      </c>
      <c r="AT398" s="10" t="s">
        <v>172</v>
      </c>
      <c r="AU398" s="10" t="s">
        <v>112</v>
      </c>
      <c r="AY398" s="10" t="s">
        <v>171</v>
      </c>
      <c r="BE398" s="127" t="n">
        <f aca="false">IF(U398="základní",N398,0)</f>
        <v>0</v>
      </c>
      <c r="BF398" s="127" t="n">
        <f aca="false">IF(U398="snížená",N398,0)</f>
        <v>0</v>
      </c>
      <c r="BG398" s="127" t="n">
        <f aca="false">IF(U398="zákl. přenesená",N398,0)</f>
        <v>0</v>
      </c>
      <c r="BH398" s="127" t="n">
        <f aca="false">IF(U398="sníž. přenesená",N398,0)</f>
        <v>0</v>
      </c>
      <c r="BI398" s="127" t="n">
        <f aca="false">IF(U398="nulová",N398,0)</f>
        <v>0</v>
      </c>
      <c r="BJ398" s="10" t="s">
        <v>93</v>
      </c>
      <c r="BK398" s="127" t="n">
        <f aca="false">ROUND(L398*K398,2)</f>
        <v>0</v>
      </c>
      <c r="BL398" s="10" t="s">
        <v>176</v>
      </c>
      <c r="BM398" s="10" t="s">
        <v>538</v>
      </c>
    </row>
    <row r="399" s="213" customFormat="true" ht="16.5" hidden="false" customHeight="true" outlineLevel="0" collapsed="false">
      <c r="B399" s="214"/>
      <c r="C399" s="215"/>
      <c r="D399" s="215"/>
      <c r="E399" s="216"/>
      <c r="F399" s="217" t="s">
        <v>539</v>
      </c>
      <c r="G399" s="217"/>
      <c r="H399" s="217"/>
      <c r="I399" s="217"/>
      <c r="J399" s="215"/>
      <c r="K399" s="218" t="n">
        <v>2.6</v>
      </c>
      <c r="L399" s="215"/>
      <c r="M399" s="215"/>
      <c r="N399" s="215"/>
      <c r="O399" s="215"/>
      <c r="P399" s="215"/>
      <c r="Q399" s="215"/>
      <c r="R399" s="219"/>
      <c r="T399" s="220"/>
      <c r="U399" s="215"/>
      <c r="V399" s="215"/>
      <c r="W399" s="215"/>
      <c r="X399" s="215"/>
      <c r="Y399" s="215"/>
      <c r="Z399" s="215"/>
      <c r="AA399" s="221"/>
      <c r="AT399" s="222" t="s">
        <v>179</v>
      </c>
      <c r="AU399" s="222" t="s">
        <v>112</v>
      </c>
      <c r="AV399" s="213" t="s">
        <v>112</v>
      </c>
      <c r="AW399" s="213" t="s">
        <v>39</v>
      </c>
      <c r="AX399" s="213" t="s">
        <v>85</v>
      </c>
      <c r="AY399" s="222" t="s">
        <v>171</v>
      </c>
    </row>
    <row r="400" customFormat="false" ht="16.5" hidden="false" customHeight="true" outlineLevel="0" collapsed="false">
      <c r="A400" s="213"/>
      <c r="B400" s="214"/>
      <c r="C400" s="215"/>
      <c r="D400" s="215"/>
      <c r="E400" s="216"/>
      <c r="F400" s="223" t="s">
        <v>540</v>
      </c>
      <c r="G400" s="223"/>
      <c r="H400" s="223"/>
      <c r="I400" s="223"/>
      <c r="J400" s="215"/>
      <c r="K400" s="218" t="n">
        <v>0.9</v>
      </c>
      <c r="L400" s="215"/>
      <c r="M400" s="215"/>
      <c r="N400" s="215"/>
      <c r="O400" s="215"/>
      <c r="P400" s="215"/>
      <c r="Q400" s="215"/>
      <c r="R400" s="219"/>
      <c r="T400" s="220"/>
      <c r="U400" s="215"/>
      <c r="V400" s="215"/>
      <c r="W400" s="215"/>
      <c r="X400" s="215"/>
      <c r="Y400" s="215"/>
      <c r="Z400" s="215"/>
      <c r="AA400" s="221"/>
      <c r="AT400" s="222" t="s">
        <v>179</v>
      </c>
      <c r="AU400" s="222" t="s">
        <v>112</v>
      </c>
      <c r="AV400" s="213" t="s">
        <v>112</v>
      </c>
      <c r="AW400" s="213" t="s">
        <v>39</v>
      </c>
      <c r="AX400" s="213" t="s">
        <v>85</v>
      </c>
      <c r="AY400" s="222" t="s">
        <v>171</v>
      </c>
    </row>
    <row r="401" s="233" customFormat="true" ht="16.5" hidden="false" customHeight="true" outlineLevel="0" collapsed="false">
      <c r="B401" s="234"/>
      <c r="C401" s="235"/>
      <c r="D401" s="235"/>
      <c r="E401" s="236"/>
      <c r="F401" s="237" t="s">
        <v>219</v>
      </c>
      <c r="G401" s="237"/>
      <c r="H401" s="237"/>
      <c r="I401" s="237"/>
      <c r="J401" s="235"/>
      <c r="K401" s="238" t="n">
        <v>3.5</v>
      </c>
      <c r="L401" s="235"/>
      <c r="M401" s="235"/>
      <c r="N401" s="235"/>
      <c r="O401" s="235"/>
      <c r="P401" s="235"/>
      <c r="Q401" s="235"/>
      <c r="R401" s="239"/>
      <c r="T401" s="240"/>
      <c r="U401" s="235"/>
      <c r="V401" s="235"/>
      <c r="W401" s="235"/>
      <c r="X401" s="235"/>
      <c r="Y401" s="235"/>
      <c r="Z401" s="235"/>
      <c r="AA401" s="241"/>
      <c r="AT401" s="242" t="s">
        <v>179</v>
      </c>
      <c r="AU401" s="242" t="s">
        <v>112</v>
      </c>
      <c r="AV401" s="233" t="s">
        <v>176</v>
      </c>
      <c r="AW401" s="233" t="s">
        <v>39</v>
      </c>
      <c r="AX401" s="233" t="s">
        <v>93</v>
      </c>
      <c r="AY401" s="242" t="s">
        <v>171</v>
      </c>
    </row>
    <row r="402" s="32" customFormat="true" ht="25.5" hidden="false" customHeight="true" outlineLevel="0" collapsed="false">
      <c r="B402" s="33"/>
      <c r="C402" s="203" t="s">
        <v>541</v>
      </c>
      <c r="D402" s="203" t="s">
        <v>172</v>
      </c>
      <c r="E402" s="204" t="s">
        <v>542</v>
      </c>
      <c r="F402" s="205" t="s">
        <v>543</v>
      </c>
      <c r="G402" s="205"/>
      <c r="H402" s="205"/>
      <c r="I402" s="205"/>
      <c r="J402" s="206" t="s">
        <v>330</v>
      </c>
      <c r="K402" s="207" t="n">
        <v>3.5</v>
      </c>
      <c r="L402" s="208" t="n">
        <v>0</v>
      </c>
      <c r="M402" s="208"/>
      <c r="N402" s="209" t="n">
        <f aca="false">ROUND(L402*K402,2)</f>
        <v>0</v>
      </c>
      <c r="O402" s="209"/>
      <c r="P402" s="209"/>
      <c r="Q402" s="209"/>
      <c r="R402" s="35"/>
      <c r="T402" s="210"/>
      <c r="U402" s="44" t="s">
        <v>50</v>
      </c>
      <c r="V402" s="34"/>
      <c r="W402" s="211" t="n">
        <f aca="false">V402*K402</f>
        <v>0</v>
      </c>
      <c r="X402" s="211" t="n">
        <v>0.02065</v>
      </c>
      <c r="Y402" s="211" t="n">
        <f aca="false">X402*K402</f>
        <v>0.072275</v>
      </c>
      <c r="Z402" s="211" t="n">
        <v>0</v>
      </c>
      <c r="AA402" s="212" t="n">
        <f aca="false">Z402*K402</f>
        <v>0</v>
      </c>
      <c r="AR402" s="10" t="s">
        <v>176</v>
      </c>
      <c r="AT402" s="10" t="s">
        <v>172</v>
      </c>
      <c r="AU402" s="10" t="s">
        <v>112</v>
      </c>
      <c r="AY402" s="10" t="s">
        <v>171</v>
      </c>
      <c r="BE402" s="127" t="n">
        <f aca="false">IF(U402="základní",N402,0)</f>
        <v>0</v>
      </c>
      <c r="BF402" s="127" t="n">
        <f aca="false">IF(U402="snížená",N402,0)</f>
        <v>0</v>
      </c>
      <c r="BG402" s="127" t="n">
        <f aca="false">IF(U402="zákl. přenesená",N402,0)</f>
        <v>0</v>
      </c>
      <c r="BH402" s="127" t="n">
        <f aca="false">IF(U402="sníž. přenesená",N402,0)</f>
        <v>0</v>
      </c>
      <c r="BI402" s="127" t="n">
        <f aca="false">IF(U402="nulová",N402,0)</f>
        <v>0</v>
      </c>
      <c r="BJ402" s="10" t="s">
        <v>93</v>
      </c>
      <c r="BK402" s="127" t="n">
        <f aca="false">ROUND(L402*K402,2)</f>
        <v>0</v>
      </c>
      <c r="BL402" s="10" t="s">
        <v>176</v>
      </c>
      <c r="BM402" s="10" t="s">
        <v>544</v>
      </c>
    </row>
    <row r="403" s="32" customFormat="true" ht="38.25" hidden="false" customHeight="true" outlineLevel="0" collapsed="false">
      <c r="B403" s="33"/>
      <c r="C403" s="203" t="s">
        <v>545</v>
      </c>
      <c r="D403" s="203" t="s">
        <v>172</v>
      </c>
      <c r="E403" s="204" t="s">
        <v>546</v>
      </c>
      <c r="F403" s="205" t="s">
        <v>547</v>
      </c>
      <c r="G403" s="205"/>
      <c r="H403" s="205"/>
      <c r="I403" s="205"/>
      <c r="J403" s="206" t="s">
        <v>175</v>
      </c>
      <c r="K403" s="207" t="n">
        <v>0.806</v>
      </c>
      <c r="L403" s="208" t="n">
        <v>0</v>
      </c>
      <c r="M403" s="208"/>
      <c r="N403" s="209" t="n">
        <f aca="false">ROUND(L403*K403,2)</f>
        <v>0</v>
      </c>
      <c r="O403" s="209"/>
      <c r="P403" s="209"/>
      <c r="Q403" s="209"/>
      <c r="R403" s="35"/>
      <c r="T403" s="210"/>
      <c r="U403" s="44" t="s">
        <v>50</v>
      </c>
      <c r="V403" s="34"/>
      <c r="W403" s="211" t="n">
        <f aca="false">V403*K403</f>
        <v>0</v>
      </c>
      <c r="X403" s="211" t="n">
        <v>2.25634</v>
      </c>
      <c r="Y403" s="211" t="n">
        <f aca="false">X403*K403</f>
        <v>1.81861004</v>
      </c>
      <c r="Z403" s="211" t="n">
        <v>0</v>
      </c>
      <c r="AA403" s="212" t="n">
        <f aca="false">Z403*K403</f>
        <v>0</v>
      </c>
      <c r="AR403" s="10" t="s">
        <v>176</v>
      </c>
      <c r="AT403" s="10" t="s">
        <v>172</v>
      </c>
      <c r="AU403" s="10" t="s">
        <v>112</v>
      </c>
      <c r="AY403" s="10" t="s">
        <v>171</v>
      </c>
      <c r="BE403" s="127" t="n">
        <f aca="false">IF(U403="základní",N403,0)</f>
        <v>0</v>
      </c>
      <c r="BF403" s="127" t="n">
        <f aca="false">IF(U403="snížená",N403,0)</f>
        <v>0</v>
      </c>
      <c r="BG403" s="127" t="n">
        <f aca="false">IF(U403="zákl. přenesená",N403,0)</f>
        <v>0</v>
      </c>
      <c r="BH403" s="127" t="n">
        <f aca="false">IF(U403="sníž. přenesená",N403,0)</f>
        <v>0</v>
      </c>
      <c r="BI403" s="127" t="n">
        <f aca="false">IF(U403="nulová",N403,0)</f>
        <v>0</v>
      </c>
      <c r="BJ403" s="10" t="s">
        <v>93</v>
      </c>
      <c r="BK403" s="127" t="n">
        <f aca="false">ROUND(L403*K403,2)</f>
        <v>0</v>
      </c>
      <c r="BL403" s="10" t="s">
        <v>176</v>
      </c>
      <c r="BM403" s="10" t="s">
        <v>548</v>
      </c>
    </row>
    <row r="404" s="213" customFormat="true" ht="16.5" hidden="false" customHeight="true" outlineLevel="0" collapsed="false">
      <c r="B404" s="214"/>
      <c r="C404" s="215"/>
      <c r="D404" s="215"/>
      <c r="E404" s="216"/>
      <c r="F404" s="217" t="s">
        <v>549</v>
      </c>
      <c r="G404" s="217"/>
      <c r="H404" s="217"/>
      <c r="I404" s="217"/>
      <c r="J404" s="215"/>
      <c r="K404" s="218" t="n">
        <v>0.324</v>
      </c>
      <c r="L404" s="215"/>
      <c r="M404" s="215"/>
      <c r="N404" s="215"/>
      <c r="O404" s="215"/>
      <c r="P404" s="215"/>
      <c r="Q404" s="215"/>
      <c r="R404" s="219"/>
      <c r="T404" s="220"/>
      <c r="U404" s="215"/>
      <c r="V404" s="215"/>
      <c r="W404" s="215"/>
      <c r="X404" s="215"/>
      <c r="Y404" s="215"/>
      <c r="Z404" s="215"/>
      <c r="AA404" s="221"/>
      <c r="AT404" s="222" t="s">
        <v>179</v>
      </c>
      <c r="AU404" s="222" t="s">
        <v>112</v>
      </c>
      <c r="AV404" s="213" t="s">
        <v>112</v>
      </c>
      <c r="AW404" s="213" t="s">
        <v>39</v>
      </c>
      <c r="AX404" s="213" t="s">
        <v>85</v>
      </c>
      <c r="AY404" s="222" t="s">
        <v>171</v>
      </c>
    </row>
    <row r="405" customFormat="false" ht="16.5" hidden="false" customHeight="true" outlineLevel="0" collapsed="false">
      <c r="A405" s="213"/>
      <c r="B405" s="214"/>
      <c r="C405" s="215"/>
      <c r="D405" s="215"/>
      <c r="E405" s="216"/>
      <c r="F405" s="223" t="s">
        <v>550</v>
      </c>
      <c r="G405" s="223"/>
      <c r="H405" s="223"/>
      <c r="I405" s="223"/>
      <c r="J405" s="215"/>
      <c r="K405" s="218" t="n">
        <v>0.482</v>
      </c>
      <c r="L405" s="215"/>
      <c r="M405" s="215"/>
      <c r="N405" s="215"/>
      <c r="O405" s="215"/>
      <c r="P405" s="215"/>
      <c r="Q405" s="215"/>
      <c r="R405" s="219"/>
      <c r="T405" s="220"/>
      <c r="U405" s="215"/>
      <c r="V405" s="215"/>
      <c r="W405" s="215"/>
      <c r="X405" s="215"/>
      <c r="Y405" s="215"/>
      <c r="Z405" s="215"/>
      <c r="AA405" s="221"/>
      <c r="AT405" s="222" t="s">
        <v>179</v>
      </c>
      <c r="AU405" s="222" t="s">
        <v>112</v>
      </c>
      <c r="AV405" s="213" t="s">
        <v>112</v>
      </c>
      <c r="AW405" s="213" t="s">
        <v>39</v>
      </c>
      <c r="AX405" s="213" t="s">
        <v>85</v>
      </c>
      <c r="AY405" s="222" t="s">
        <v>171</v>
      </c>
    </row>
    <row r="406" s="233" customFormat="true" ht="16.5" hidden="false" customHeight="true" outlineLevel="0" collapsed="false">
      <c r="B406" s="234"/>
      <c r="C406" s="235"/>
      <c r="D406" s="235"/>
      <c r="E406" s="236"/>
      <c r="F406" s="237" t="s">
        <v>219</v>
      </c>
      <c r="G406" s="237"/>
      <c r="H406" s="237"/>
      <c r="I406" s="237"/>
      <c r="J406" s="235"/>
      <c r="K406" s="238" t="n">
        <v>0.806</v>
      </c>
      <c r="L406" s="235"/>
      <c r="M406" s="235"/>
      <c r="N406" s="235"/>
      <c r="O406" s="235"/>
      <c r="P406" s="235"/>
      <c r="Q406" s="235"/>
      <c r="R406" s="239"/>
      <c r="T406" s="240"/>
      <c r="U406" s="235"/>
      <c r="V406" s="235"/>
      <c r="W406" s="235"/>
      <c r="X406" s="235"/>
      <c r="Y406" s="235"/>
      <c r="Z406" s="235"/>
      <c r="AA406" s="241"/>
      <c r="AT406" s="242" t="s">
        <v>179</v>
      </c>
      <c r="AU406" s="242" t="s">
        <v>112</v>
      </c>
      <c r="AV406" s="233" t="s">
        <v>176</v>
      </c>
      <c r="AW406" s="233" t="s">
        <v>39</v>
      </c>
      <c r="AX406" s="233" t="s">
        <v>93</v>
      </c>
      <c r="AY406" s="242" t="s">
        <v>171</v>
      </c>
    </row>
    <row r="407" s="32" customFormat="true" ht="25.5" hidden="false" customHeight="true" outlineLevel="0" collapsed="false">
      <c r="B407" s="33"/>
      <c r="C407" s="203" t="s">
        <v>551</v>
      </c>
      <c r="D407" s="203" t="s">
        <v>172</v>
      </c>
      <c r="E407" s="204" t="s">
        <v>552</v>
      </c>
      <c r="F407" s="205" t="s">
        <v>553</v>
      </c>
      <c r="G407" s="205"/>
      <c r="H407" s="205"/>
      <c r="I407" s="205"/>
      <c r="J407" s="206" t="s">
        <v>175</v>
      </c>
      <c r="K407" s="207" t="n">
        <v>0.806</v>
      </c>
      <c r="L407" s="208" t="n">
        <v>0</v>
      </c>
      <c r="M407" s="208"/>
      <c r="N407" s="209" t="n">
        <f aca="false">ROUND(L407*K407,2)</f>
        <v>0</v>
      </c>
      <c r="O407" s="209"/>
      <c r="P407" s="209"/>
      <c r="Q407" s="209"/>
      <c r="R407" s="35"/>
      <c r="T407" s="210"/>
      <c r="U407" s="44" t="s">
        <v>50</v>
      </c>
      <c r="V407" s="34"/>
      <c r="W407" s="211" t="n">
        <f aca="false">V407*K407</f>
        <v>0</v>
      </c>
      <c r="X407" s="211" t="n">
        <v>0</v>
      </c>
      <c r="Y407" s="211" t="n">
        <f aca="false">X407*K407</f>
        <v>0</v>
      </c>
      <c r="Z407" s="211" t="n">
        <v>0</v>
      </c>
      <c r="AA407" s="212" t="n">
        <f aca="false">Z407*K407</f>
        <v>0</v>
      </c>
      <c r="AR407" s="10" t="s">
        <v>176</v>
      </c>
      <c r="AT407" s="10" t="s">
        <v>172</v>
      </c>
      <c r="AU407" s="10" t="s">
        <v>112</v>
      </c>
      <c r="AY407" s="10" t="s">
        <v>171</v>
      </c>
      <c r="BE407" s="127" t="n">
        <f aca="false">IF(U407="základní",N407,0)</f>
        <v>0</v>
      </c>
      <c r="BF407" s="127" t="n">
        <f aca="false">IF(U407="snížená",N407,0)</f>
        <v>0</v>
      </c>
      <c r="BG407" s="127" t="n">
        <f aca="false">IF(U407="zákl. přenesená",N407,0)</f>
        <v>0</v>
      </c>
      <c r="BH407" s="127" t="n">
        <f aca="false">IF(U407="sníž. přenesená",N407,0)</f>
        <v>0</v>
      </c>
      <c r="BI407" s="127" t="n">
        <f aca="false">IF(U407="nulová",N407,0)</f>
        <v>0</v>
      </c>
      <c r="BJ407" s="10" t="s">
        <v>93</v>
      </c>
      <c r="BK407" s="127" t="n">
        <f aca="false">ROUND(L407*K407,2)</f>
        <v>0</v>
      </c>
      <c r="BL407" s="10" t="s">
        <v>176</v>
      </c>
      <c r="BM407" s="10" t="s">
        <v>554</v>
      </c>
    </row>
    <row r="408" s="32" customFormat="true" ht="38.25" hidden="false" customHeight="true" outlineLevel="0" collapsed="false">
      <c r="B408" s="33"/>
      <c r="C408" s="203" t="s">
        <v>555</v>
      </c>
      <c r="D408" s="203" t="s">
        <v>172</v>
      </c>
      <c r="E408" s="204" t="s">
        <v>556</v>
      </c>
      <c r="F408" s="205" t="s">
        <v>557</v>
      </c>
      <c r="G408" s="205"/>
      <c r="H408" s="205"/>
      <c r="I408" s="205"/>
      <c r="J408" s="206" t="s">
        <v>175</v>
      </c>
      <c r="K408" s="207" t="n">
        <v>0.806</v>
      </c>
      <c r="L408" s="208" t="n">
        <v>0</v>
      </c>
      <c r="M408" s="208"/>
      <c r="N408" s="209" t="n">
        <f aca="false">ROUND(L408*K408,2)</f>
        <v>0</v>
      </c>
      <c r="O408" s="209"/>
      <c r="P408" s="209"/>
      <c r="Q408" s="209"/>
      <c r="R408" s="35"/>
      <c r="T408" s="210"/>
      <c r="U408" s="44" t="s">
        <v>50</v>
      </c>
      <c r="V408" s="34"/>
      <c r="W408" s="211" t="n">
        <f aca="false">V408*K408</f>
        <v>0</v>
      </c>
      <c r="X408" s="211" t="n">
        <v>0</v>
      </c>
      <c r="Y408" s="211" t="n">
        <f aca="false">X408*K408</f>
        <v>0</v>
      </c>
      <c r="Z408" s="211" t="n">
        <v>0</v>
      </c>
      <c r="AA408" s="212" t="n">
        <f aca="false">Z408*K408</f>
        <v>0</v>
      </c>
      <c r="AR408" s="10" t="s">
        <v>176</v>
      </c>
      <c r="AT408" s="10" t="s">
        <v>172</v>
      </c>
      <c r="AU408" s="10" t="s">
        <v>112</v>
      </c>
      <c r="AY408" s="10" t="s">
        <v>171</v>
      </c>
      <c r="BE408" s="127" t="n">
        <f aca="false">IF(U408="základní",N408,0)</f>
        <v>0</v>
      </c>
      <c r="BF408" s="127" t="n">
        <f aca="false">IF(U408="snížená",N408,0)</f>
        <v>0</v>
      </c>
      <c r="BG408" s="127" t="n">
        <f aca="false">IF(U408="zákl. přenesená",N408,0)</f>
        <v>0</v>
      </c>
      <c r="BH408" s="127" t="n">
        <f aca="false">IF(U408="sníž. přenesená",N408,0)</f>
        <v>0</v>
      </c>
      <c r="BI408" s="127" t="n">
        <f aca="false">IF(U408="nulová",N408,0)</f>
        <v>0</v>
      </c>
      <c r="BJ408" s="10" t="s">
        <v>93</v>
      </c>
      <c r="BK408" s="127" t="n">
        <f aca="false">ROUND(L408*K408,2)</f>
        <v>0</v>
      </c>
      <c r="BL408" s="10" t="s">
        <v>176</v>
      </c>
      <c r="BM408" s="10" t="s">
        <v>558</v>
      </c>
    </row>
    <row r="409" s="32" customFormat="true" ht="16.5" hidden="false" customHeight="true" outlineLevel="0" collapsed="false">
      <c r="B409" s="33"/>
      <c r="C409" s="203" t="s">
        <v>559</v>
      </c>
      <c r="D409" s="203" t="s">
        <v>172</v>
      </c>
      <c r="E409" s="204" t="s">
        <v>560</v>
      </c>
      <c r="F409" s="205" t="s">
        <v>561</v>
      </c>
      <c r="G409" s="205"/>
      <c r="H409" s="205"/>
      <c r="I409" s="205"/>
      <c r="J409" s="206" t="s">
        <v>233</v>
      </c>
      <c r="K409" s="207" t="n">
        <v>0.042</v>
      </c>
      <c r="L409" s="208" t="n">
        <v>0</v>
      </c>
      <c r="M409" s="208"/>
      <c r="N409" s="209" t="n">
        <f aca="false">ROUND(L409*K409,2)</f>
        <v>0</v>
      </c>
      <c r="O409" s="209"/>
      <c r="P409" s="209"/>
      <c r="Q409" s="209"/>
      <c r="R409" s="35"/>
      <c r="T409" s="210"/>
      <c r="U409" s="44" t="s">
        <v>50</v>
      </c>
      <c r="V409" s="34"/>
      <c r="W409" s="211" t="n">
        <f aca="false">V409*K409</f>
        <v>0</v>
      </c>
      <c r="X409" s="211" t="n">
        <v>1.06277</v>
      </c>
      <c r="Y409" s="211" t="n">
        <f aca="false">X409*K409</f>
        <v>0.04463634</v>
      </c>
      <c r="Z409" s="211" t="n">
        <v>0</v>
      </c>
      <c r="AA409" s="212" t="n">
        <f aca="false">Z409*K409</f>
        <v>0</v>
      </c>
      <c r="AR409" s="10" t="s">
        <v>176</v>
      </c>
      <c r="AT409" s="10" t="s">
        <v>172</v>
      </c>
      <c r="AU409" s="10" t="s">
        <v>112</v>
      </c>
      <c r="AY409" s="10" t="s">
        <v>171</v>
      </c>
      <c r="BE409" s="127" t="n">
        <f aca="false">IF(U409="základní",N409,0)</f>
        <v>0</v>
      </c>
      <c r="BF409" s="127" t="n">
        <f aca="false">IF(U409="snížená",N409,0)</f>
        <v>0</v>
      </c>
      <c r="BG409" s="127" t="n">
        <f aca="false">IF(U409="zákl. přenesená",N409,0)</f>
        <v>0</v>
      </c>
      <c r="BH409" s="127" t="n">
        <f aca="false">IF(U409="sníž. přenesená",N409,0)</f>
        <v>0</v>
      </c>
      <c r="BI409" s="127" t="n">
        <f aca="false">IF(U409="nulová",N409,0)</f>
        <v>0</v>
      </c>
      <c r="BJ409" s="10" t="s">
        <v>93</v>
      </c>
      <c r="BK409" s="127" t="n">
        <f aca="false">ROUND(L409*K409,2)</f>
        <v>0</v>
      </c>
      <c r="BL409" s="10" t="s">
        <v>176</v>
      </c>
      <c r="BM409" s="10" t="s">
        <v>562</v>
      </c>
    </row>
    <row r="410" s="213" customFormat="true" ht="16.5" hidden="false" customHeight="true" outlineLevel="0" collapsed="false">
      <c r="B410" s="214"/>
      <c r="C410" s="215"/>
      <c r="D410" s="215"/>
      <c r="E410" s="216"/>
      <c r="F410" s="217" t="s">
        <v>563</v>
      </c>
      <c r="G410" s="217"/>
      <c r="H410" s="217"/>
      <c r="I410" s="217"/>
      <c r="J410" s="215"/>
      <c r="K410" s="218" t="n">
        <v>0.017</v>
      </c>
      <c r="L410" s="215"/>
      <c r="M410" s="215"/>
      <c r="N410" s="215"/>
      <c r="O410" s="215"/>
      <c r="P410" s="215"/>
      <c r="Q410" s="215"/>
      <c r="R410" s="219"/>
      <c r="T410" s="220"/>
      <c r="U410" s="215"/>
      <c r="V410" s="215"/>
      <c r="W410" s="215"/>
      <c r="X410" s="215"/>
      <c r="Y410" s="215"/>
      <c r="Z410" s="215"/>
      <c r="AA410" s="221"/>
      <c r="AT410" s="222" t="s">
        <v>179</v>
      </c>
      <c r="AU410" s="222" t="s">
        <v>112</v>
      </c>
      <c r="AV410" s="213" t="s">
        <v>112</v>
      </c>
      <c r="AW410" s="213" t="s">
        <v>39</v>
      </c>
      <c r="AX410" s="213" t="s">
        <v>85</v>
      </c>
      <c r="AY410" s="222" t="s">
        <v>171</v>
      </c>
    </row>
    <row r="411" customFormat="false" ht="16.5" hidden="false" customHeight="true" outlineLevel="0" collapsed="false">
      <c r="A411" s="213"/>
      <c r="B411" s="214"/>
      <c r="C411" s="215"/>
      <c r="D411" s="215"/>
      <c r="E411" s="216"/>
      <c r="F411" s="223" t="s">
        <v>564</v>
      </c>
      <c r="G411" s="223"/>
      <c r="H411" s="223"/>
      <c r="I411" s="223"/>
      <c r="J411" s="215"/>
      <c r="K411" s="218" t="n">
        <v>0.025</v>
      </c>
      <c r="L411" s="215"/>
      <c r="M411" s="215"/>
      <c r="N411" s="215"/>
      <c r="O411" s="215"/>
      <c r="P411" s="215"/>
      <c r="Q411" s="215"/>
      <c r="R411" s="219"/>
      <c r="T411" s="220"/>
      <c r="U411" s="215"/>
      <c r="V411" s="215"/>
      <c r="W411" s="215"/>
      <c r="X411" s="215"/>
      <c r="Y411" s="215"/>
      <c r="Z411" s="215"/>
      <c r="AA411" s="221"/>
      <c r="AT411" s="222" t="s">
        <v>179</v>
      </c>
      <c r="AU411" s="222" t="s">
        <v>112</v>
      </c>
      <c r="AV411" s="213" t="s">
        <v>112</v>
      </c>
      <c r="AW411" s="213" t="s">
        <v>39</v>
      </c>
      <c r="AX411" s="213" t="s">
        <v>85</v>
      </c>
      <c r="AY411" s="222" t="s">
        <v>171</v>
      </c>
    </row>
    <row r="412" s="233" customFormat="true" ht="16.5" hidden="false" customHeight="true" outlineLevel="0" collapsed="false">
      <c r="B412" s="234"/>
      <c r="C412" s="235"/>
      <c r="D412" s="235"/>
      <c r="E412" s="236"/>
      <c r="F412" s="237" t="s">
        <v>219</v>
      </c>
      <c r="G412" s="237"/>
      <c r="H412" s="237"/>
      <c r="I412" s="237"/>
      <c r="J412" s="235"/>
      <c r="K412" s="238" t="n">
        <v>0.042</v>
      </c>
      <c r="L412" s="235"/>
      <c r="M412" s="235"/>
      <c r="N412" s="235"/>
      <c r="O412" s="235"/>
      <c r="P412" s="235"/>
      <c r="Q412" s="235"/>
      <c r="R412" s="239"/>
      <c r="T412" s="240"/>
      <c r="U412" s="235"/>
      <c r="V412" s="235"/>
      <c r="W412" s="235"/>
      <c r="X412" s="235"/>
      <c r="Y412" s="235"/>
      <c r="Z412" s="235"/>
      <c r="AA412" s="241"/>
      <c r="AT412" s="242" t="s">
        <v>179</v>
      </c>
      <c r="AU412" s="242" t="s">
        <v>112</v>
      </c>
      <c r="AV412" s="233" t="s">
        <v>176</v>
      </c>
      <c r="AW412" s="233" t="s">
        <v>39</v>
      </c>
      <c r="AX412" s="233" t="s">
        <v>93</v>
      </c>
      <c r="AY412" s="242" t="s">
        <v>171</v>
      </c>
    </row>
    <row r="413" s="190" customFormat="true" ht="29.9" hidden="false" customHeight="true" outlineLevel="0" collapsed="false">
      <c r="B413" s="191"/>
      <c r="C413" s="192"/>
      <c r="D413" s="201" t="s">
        <v>129</v>
      </c>
      <c r="E413" s="201"/>
      <c r="F413" s="201"/>
      <c r="G413" s="201"/>
      <c r="H413" s="201"/>
      <c r="I413" s="201"/>
      <c r="J413" s="201"/>
      <c r="K413" s="201"/>
      <c r="L413" s="201"/>
      <c r="M413" s="201"/>
      <c r="N413" s="202" t="n">
        <f aca="false">BK413</f>
        <v>0</v>
      </c>
      <c r="O413" s="202"/>
      <c r="P413" s="202"/>
      <c r="Q413" s="202"/>
      <c r="R413" s="194"/>
      <c r="T413" s="195"/>
      <c r="U413" s="192"/>
      <c r="V413" s="192"/>
      <c r="W413" s="196" t="n">
        <f aca="false">SUM(W414:W428)</f>
        <v>0</v>
      </c>
      <c r="X413" s="192"/>
      <c r="Y413" s="196" t="n">
        <f aca="false">SUM(Y414:Y428)</f>
        <v>0.822568</v>
      </c>
      <c r="Z413" s="192"/>
      <c r="AA413" s="197" t="n">
        <f aca="false">SUM(AA414:AA428)</f>
        <v>12.4551</v>
      </c>
      <c r="AR413" s="198" t="s">
        <v>93</v>
      </c>
      <c r="AT413" s="199" t="s">
        <v>84</v>
      </c>
      <c r="AU413" s="199" t="s">
        <v>93</v>
      </c>
      <c r="AY413" s="198" t="s">
        <v>171</v>
      </c>
      <c r="BK413" s="200" t="n">
        <f aca="false">SUM(BK414:BK428)</f>
        <v>0</v>
      </c>
    </row>
    <row r="414" s="32" customFormat="true" ht="16.5" hidden="false" customHeight="true" outlineLevel="0" collapsed="false">
      <c r="B414" s="33"/>
      <c r="C414" s="203" t="s">
        <v>565</v>
      </c>
      <c r="D414" s="203" t="s">
        <v>172</v>
      </c>
      <c r="E414" s="204" t="s">
        <v>566</v>
      </c>
      <c r="F414" s="205" t="s">
        <v>567</v>
      </c>
      <c r="G414" s="205"/>
      <c r="H414" s="205"/>
      <c r="I414" s="205"/>
      <c r="J414" s="206" t="s">
        <v>330</v>
      </c>
      <c r="K414" s="207" t="n">
        <v>20.4</v>
      </c>
      <c r="L414" s="208" t="n">
        <v>0</v>
      </c>
      <c r="M414" s="208"/>
      <c r="N414" s="209" t="n">
        <f aca="false">ROUND(L414*K414,2)</f>
        <v>0</v>
      </c>
      <c r="O414" s="209"/>
      <c r="P414" s="209"/>
      <c r="Q414" s="209"/>
      <c r="R414" s="35"/>
      <c r="T414" s="210"/>
      <c r="U414" s="44" t="s">
        <v>50</v>
      </c>
      <c r="V414" s="34"/>
      <c r="W414" s="211" t="n">
        <f aca="false">V414*K414</f>
        <v>0</v>
      </c>
      <c r="X414" s="211" t="n">
        <v>0.04008</v>
      </c>
      <c r="Y414" s="211" t="n">
        <f aca="false">X414*K414</f>
        <v>0.817632</v>
      </c>
      <c r="Z414" s="211" t="n">
        <v>0</v>
      </c>
      <c r="AA414" s="212" t="n">
        <f aca="false">Z414*K414</f>
        <v>0</v>
      </c>
      <c r="AR414" s="10" t="s">
        <v>176</v>
      </c>
      <c r="AT414" s="10" t="s">
        <v>172</v>
      </c>
      <c r="AU414" s="10" t="s">
        <v>112</v>
      </c>
      <c r="AY414" s="10" t="s">
        <v>171</v>
      </c>
      <c r="BE414" s="127" t="n">
        <f aca="false">IF(U414="základní",N414,0)</f>
        <v>0</v>
      </c>
      <c r="BF414" s="127" t="n">
        <f aca="false">IF(U414="snížená",N414,0)</f>
        <v>0</v>
      </c>
      <c r="BG414" s="127" t="n">
        <f aca="false">IF(U414="zákl. přenesená",N414,0)</f>
        <v>0</v>
      </c>
      <c r="BH414" s="127" t="n">
        <f aca="false">IF(U414="sníž. přenesená",N414,0)</f>
        <v>0</v>
      </c>
      <c r="BI414" s="127" t="n">
        <f aca="false">IF(U414="nulová",N414,0)</f>
        <v>0</v>
      </c>
      <c r="BJ414" s="10" t="s">
        <v>93</v>
      </c>
      <c r="BK414" s="127" t="n">
        <f aca="false">ROUND(L414*K414,2)</f>
        <v>0</v>
      </c>
      <c r="BL414" s="10" t="s">
        <v>176</v>
      </c>
      <c r="BM414" s="10" t="s">
        <v>568</v>
      </c>
    </row>
    <row r="415" s="213" customFormat="true" ht="16.5" hidden="false" customHeight="true" outlineLevel="0" collapsed="false">
      <c r="B415" s="214"/>
      <c r="C415" s="215"/>
      <c r="D415" s="215"/>
      <c r="E415" s="216"/>
      <c r="F415" s="217" t="s">
        <v>569</v>
      </c>
      <c r="G415" s="217"/>
      <c r="H415" s="217"/>
      <c r="I415" s="217"/>
      <c r="J415" s="215"/>
      <c r="K415" s="218" t="n">
        <v>9.8</v>
      </c>
      <c r="L415" s="215"/>
      <c r="M415" s="215"/>
      <c r="N415" s="215"/>
      <c r="O415" s="215"/>
      <c r="P415" s="215"/>
      <c r="Q415" s="215"/>
      <c r="R415" s="219"/>
      <c r="T415" s="220"/>
      <c r="U415" s="215"/>
      <c r="V415" s="215"/>
      <c r="W415" s="215"/>
      <c r="X415" s="215"/>
      <c r="Y415" s="215"/>
      <c r="Z415" s="215"/>
      <c r="AA415" s="221"/>
      <c r="AT415" s="222" t="s">
        <v>179</v>
      </c>
      <c r="AU415" s="222" t="s">
        <v>112</v>
      </c>
      <c r="AV415" s="213" t="s">
        <v>112</v>
      </c>
      <c r="AW415" s="213" t="s">
        <v>39</v>
      </c>
      <c r="AX415" s="213" t="s">
        <v>85</v>
      </c>
      <c r="AY415" s="222" t="s">
        <v>171</v>
      </c>
    </row>
    <row r="416" customFormat="false" ht="16.5" hidden="false" customHeight="true" outlineLevel="0" collapsed="false">
      <c r="A416" s="213"/>
      <c r="B416" s="214"/>
      <c r="C416" s="215"/>
      <c r="D416" s="215"/>
      <c r="E416" s="216"/>
      <c r="F416" s="223" t="s">
        <v>570</v>
      </c>
      <c r="G416" s="223"/>
      <c r="H416" s="223"/>
      <c r="I416" s="223"/>
      <c r="J416" s="215"/>
      <c r="K416" s="218" t="n">
        <v>10.6</v>
      </c>
      <c r="L416" s="215"/>
      <c r="M416" s="215"/>
      <c r="N416" s="215"/>
      <c r="O416" s="215"/>
      <c r="P416" s="215"/>
      <c r="Q416" s="215"/>
      <c r="R416" s="219"/>
      <c r="T416" s="220"/>
      <c r="U416" s="215"/>
      <c r="V416" s="215"/>
      <c r="W416" s="215"/>
      <c r="X416" s="215"/>
      <c r="Y416" s="215"/>
      <c r="Z416" s="215"/>
      <c r="AA416" s="221"/>
      <c r="AT416" s="222" t="s">
        <v>179</v>
      </c>
      <c r="AU416" s="222" t="s">
        <v>112</v>
      </c>
      <c r="AV416" s="213" t="s">
        <v>112</v>
      </c>
      <c r="AW416" s="213" t="s">
        <v>39</v>
      </c>
      <c r="AX416" s="213" t="s">
        <v>85</v>
      </c>
      <c r="AY416" s="222" t="s">
        <v>171</v>
      </c>
    </row>
    <row r="417" s="233" customFormat="true" ht="16.5" hidden="false" customHeight="true" outlineLevel="0" collapsed="false">
      <c r="B417" s="234"/>
      <c r="C417" s="235"/>
      <c r="D417" s="235"/>
      <c r="E417" s="236"/>
      <c r="F417" s="237" t="s">
        <v>219</v>
      </c>
      <c r="G417" s="237"/>
      <c r="H417" s="237"/>
      <c r="I417" s="237"/>
      <c r="J417" s="235"/>
      <c r="K417" s="238" t="n">
        <v>20.4</v>
      </c>
      <c r="L417" s="235"/>
      <c r="M417" s="235"/>
      <c r="N417" s="235"/>
      <c r="O417" s="235"/>
      <c r="P417" s="235"/>
      <c r="Q417" s="235"/>
      <c r="R417" s="239"/>
      <c r="T417" s="240"/>
      <c r="U417" s="235"/>
      <c r="V417" s="235"/>
      <c r="W417" s="235"/>
      <c r="X417" s="235"/>
      <c r="Y417" s="235"/>
      <c r="Z417" s="235"/>
      <c r="AA417" s="241"/>
      <c r="AT417" s="242" t="s">
        <v>179</v>
      </c>
      <c r="AU417" s="242" t="s">
        <v>112</v>
      </c>
      <c r="AV417" s="233" t="s">
        <v>176</v>
      </c>
      <c r="AW417" s="233" t="s">
        <v>39</v>
      </c>
      <c r="AX417" s="233" t="s">
        <v>93</v>
      </c>
      <c r="AY417" s="242" t="s">
        <v>171</v>
      </c>
    </row>
    <row r="418" s="32" customFormat="true" ht="25.5" hidden="false" customHeight="true" outlineLevel="0" collapsed="false">
      <c r="B418" s="33"/>
      <c r="C418" s="243" t="s">
        <v>571</v>
      </c>
      <c r="D418" s="243" t="s">
        <v>243</v>
      </c>
      <c r="E418" s="244" t="s">
        <v>572</v>
      </c>
      <c r="F418" s="245" t="s">
        <v>573</v>
      </c>
      <c r="G418" s="245"/>
      <c r="H418" s="245"/>
      <c r="I418" s="245"/>
      <c r="J418" s="246" t="s">
        <v>330</v>
      </c>
      <c r="K418" s="247" t="n">
        <v>20.4</v>
      </c>
      <c r="L418" s="248" t="n">
        <v>0</v>
      </c>
      <c r="M418" s="248"/>
      <c r="N418" s="249" t="n">
        <f aca="false">ROUND(L418*K418,2)</f>
        <v>0</v>
      </c>
      <c r="O418" s="249"/>
      <c r="P418" s="249"/>
      <c r="Q418" s="249"/>
      <c r="R418" s="35"/>
      <c r="T418" s="210"/>
      <c r="U418" s="44" t="s">
        <v>50</v>
      </c>
      <c r="V418" s="34"/>
      <c r="W418" s="211" t="n">
        <f aca="false">V418*K418</f>
        <v>0</v>
      </c>
      <c r="X418" s="211" t="n">
        <v>0</v>
      </c>
      <c r="Y418" s="211" t="n">
        <f aca="false">X418*K418</f>
        <v>0</v>
      </c>
      <c r="Z418" s="211" t="n">
        <v>0</v>
      </c>
      <c r="AA418" s="212" t="n">
        <f aca="false">Z418*K418</f>
        <v>0</v>
      </c>
      <c r="AR418" s="10" t="s">
        <v>211</v>
      </c>
      <c r="AT418" s="10" t="s">
        <v>243</v>
      </c>
      <c r="AU418" s="10" t="s">
        <v>112</v>
      </c>
      <c r="AY418" s="10" t="s">
        <v>171</v>
      </c>
      <c r="BE418" s="127" t="n">
        <f aca="false">IF(U418="základní",N418,0)</f>
        <v>0</v>
      </c>
      <c r="BF418" s="127" t="n">
        <f aca="false">IF(U418="snížená",N418,0)</f>
        <v>0</v>
      </c>
      <c r="BG418" s="127" t="n">
        <f aca="false">IF(U418="zákl. přenesená",N418,0)</f>
        <v>0</v>
      </c>
      <c r="BH418" s="127" t="n">
        <f aca="false">IF(U418="sníž. přenesená",N418,0)</f>
        <v>0</v>
      </c>
      <c r="BI418" s="127" t="n">
        <f aca="false">IF(U418="nulová",N418,0)</f>
        <v>0</v>
      </c>
      <c r="BJ418" s="10" t="s">
        <v>93</v>
      </c>
      <c r="BK418" s="127" t="n">
        <f aca="false">ROUND(L418*K418,2)</f>
        <v>0</v>
      </c>
      <c r="BL418" s="10" t="s">
        <v>176</v>
      </c>
      <c r="BM418" s="10" t="s">
        <v>574</v>
      </c>
    </row>
    <row r="419" customFormat="false" ht="38.25" hidden="false" customHeight="true" outlineLevel="0" collapsed="false">
      <c r="A419" s="32"/>
      <c r="B419" s="33"/>
      <c r="C419" s="203" t="s">
        <v>575</v>
      </c>
      <c r="D419" s="203" t="s">
        <v>172</v>
      </c>
      <c r="E419" s="204" t="s">
        <v>576</v>
      </c>
      <c r="F419" s="205" t="s">
        <v>577</v>
      </c>
      <c r="G419" s="205"/>
      <c r="H419" s="205"/>
      <c r="I419" s="205"/>
      <c r="J419" s="206" t="s">
        <v>261</v>
      </c>
      <c r="K419" s="207" t="n">
        <v>34</v>
      </c>
      <c r="L419" s="208" t="n">
        <v>0</v>
      </c>
      <c r="M419" s="208"/>
      <c r="N419" s="209" t="n">
        <f aca="false">ROUND(L419*K419,2)</f>
        <v>0</v>
      </c>
      <c r="O419" s="209"/>
      <c r="P419" s="209"/>
      <c r="Q419" s="209"/>
      <c r="R419" s="35"/>
      <c r="T419" s="210"/>
      <c r="U419" s="44" t="s">
        <v>50</v>
      </c>
      <c r="V419" s="34"/>
      <c r="W419" s="211" t="n">
        <f aca="false">V419*K419</f>
        <v>0</v>
      </c>
      <c r="X419" s="211" t="n">
        <v>0.00013</v>
      </c>
      <c r="Y419" s="211" t="n">
        <f aca="false">X419*K419</f>
        <v>0.00442</v>
      </c>
      <c r="Z419" s="211" t="n">
        <v>0</v>
      </c>
      <c r="AA419" s="212" t="n">
        <f aca="false">Z419*K419</f>
        <v>0</v>
      </c>
      <c r="AR419" s="10" t="s">
        <v>176</v>
      </c>
      <c r="AT419" s="10" t="s">
        <v>172</v>
      </c>
      <c r="AU419" s="10" t="s">
        <v>112</v>
      </c>
      <c r="AY419" s="10" t="s">
        <v>171</v>
      </c>
      <c r="BE419" s="127" t="n">
        <f aca="false">IF(U419="základní",N419,0)</f>
        <v>0</v>
      </c>
      <c r="BF419" s="127" t="n">
        <f aca="false">IF(U419="snížená",N419,0)</f>
        <v>0</v>
      </c>
      <c r="BG419" s="127" t="n">
        <f aca="false">IF(U419="zákl. přenesená",N419,0)</f>
        <v>0</v>
      </c>
      <c r="BH419" s="127" t="n">
        <f aca="false">IF(U419="sníž. přenesená",N419,0)</f>
        <v>0</v>
      </c>
      <c r="BI419" s="127" t="n">
        <f aca="false">IF(U419="nulová",N419,0)</f>
        <v>0</v>
      </c>
      <c r="BJ419" s="10" t="s">
        <v>93</v>
      </c>
      <c r="BK419" s="127" t="n">
        <f aca="false">ROUND(L419*K419,2)</f>
        <v>0</v>
      </c>
      <c r="BL419" s="10" t="s">
        <v>176</v>
      </c>
      <c r="BM419" s="10" t="s">
        <v>578</v>
      </c>
    </row>
    <row r="420" customFormat="false" ht="25.5" hidden="false" customHeight="true" outlineLevel="0" collapsed="false">
      <c r="A420" s="32"/>
      <c r="B420" s="33"/>
      <c r="C420" s="203" t="s">
        <v>579</v>
      </c>
      <c r="D420" s="203" t="s">
        <v>172</v>
      </c>
      <c r="E420" s="204" t="s">
        <v>580</v>
      </c>
      <c r="F420" s="205" t="s">
        <v>581</v>
      </c>
      <c r="G420" s="205"/>
      <c r="H420" s="205"/>
      <c r="I420" s="205"/>
      <c r="J420" s="206" t="s">
        <v>261</v>
      </c>
      <c r="K420" s="207" t="n">
        <v>12.9</v>
      </c>
      <c r="L420" s="208" t="n">
        <v>0</v>
      </c>
      <c r="M420" s="208"/>
      <c r="N420" s="209" t="n">
        <f aca="false">ROUND(L420*K420,2)</f>
        <v>0</v>
      </c>
      <c r="O420" s="209"/>
      <c r="P420" s="209"/>
      <c r="Q420" s="209"/>
      <c r="R420" s="35"/>
      <c r="T420" s="210"/>
      <c r="U420" s="44" t="s">
        <v>50</v>
      </c>
      <c r="V420" s="34"/>
      <c r="W420" s="211" t="n">
        <f aca="false">V420*K420</f>
        <v>0</v>
      </c>
      <c r="X420" s="211" t="n">
        <v>4E-005</v>
      </c>
      <c r="Y420" s="211" t="n">
        <f aca="false">X420*K420</f>
        <v>0.000516</v>
      </c>
      <c r="Z420" s="211" t="n">
        <v>0</v>
      </c>
      <c r="AA420" s="212" t="n">
        <f aca="false">Z420*K420</f>
        <v>0</v>
      </c>
      <c r="AR420" s="10" t="s">
        <v>176</v>
      </c>
      <c r="AT420" s="10" t="s">
        <v>172</v>
      </c>
      <c r="AU420" s="10" t="s">
        <v>112</v>
      </c>
      <c r="AY420" s="10" t="s">
        <v>171</v>
      </c>
      <c r="BE420" s="127" t="n">
        <f aca="false">IF(U420="základní",N420,0)</f>
        <v>0</v>
      </c>
      <c r="BF420" s="127" t="n">
        <f aca="false">IF(U420="snížená",N420,0)</f>
        <v>0</v>
      </c>
      <c r="BG420" s="127" t="n">
        <f aca="false">IF(U420="zákl. přenesená",N420,0)</f>
        <v>0</v>
      </c>
      <c r="BH420" s="127" t="n">
        <f aca="false">IF(U420="sníž. přenesená",N420,0)</f>
        <v>0</v>
      </c>
      <c r="BI420" s="127" t="n">
        <f aca="false">IF(U420="nulová",N420,0)</f>
        <v>0</v>
      </c>
      <c r="BJ420" s="10" t="s">
        <v>93</v>
      </c>
      <c r="BK420" s="127" t="n">
        <f aca="false">ROUND(L420*K420,2)</f>
        <v>0</v>
      </c>
      <c r="BL420" s="10" t="s">
        <v>176</v>
      </c>
      <c r="BM420" s="10" t="s">
        <v>582</v>
      </c>
    </row>
    <row r="421" s="213" customFormat="true" ht="16.5" hidden="false" customHeight="true" outlineLevel="0" collapsed="false">
      <c r="B421" s="214"/>
      <c r="C421" s="215"/>
      <c r="D421" s="215"/>
      <c r="E421" s="216"/>
      <c r="F421" s="217" t="s">
        <v>583</v>
      </c>
      <c r="G421" s="217"/>
      <c r="H421" s="217"/>
      <c r="I421" s="217"/>
      <c r="J421" s="215"/>
      <c r="K421" s="218" t="n">
        <v>12.9</v>
      </c>
      <c r="L421" s="215"/>
      <c r="M421" s="215"/>
      <c r="N421" s="215"/>
      <c r="O421" s="215"/>
      <c r="P421" s="215"/>
      <c r="Q421" s="215"/>
      <c r="R421" s="219"/>
      <c r="T421" s="220"/>
      <c r="U421" s="215"/>
      <c r="V421" s="215"/>
      <c r="W421" s="215"/>
      <c r="X421" s="215"/>
      <c r="Y421" s="215"/>
      <c r="Z421" s="215"/>
      <c r="AA421" s="221"/>
      <c r="AT421" s="222" t="s">
        <v>179</v>
      </c>
      <c r="AU421" s="222" t="s">
        <v>112</v>
      </c>
      <c r="AV421" s="213" t="s">
        <v>112</v>
      </c>
      <c r="AW421" s="213" t="s">
        <v>39</v>
      </c>
      <c r="AX421" s="213" t="s">
        <v>85</v>
      </c>
      <c r="AY421" s="222" t="s">
        <v>171</v>
      </c>
    </row>
    <row r="422" s="224" customFormat="true" ht="16.5" hidden="false" customHeight="true" outlineLevel="0" collapsed="false">
      <c r="B422" s="225"/>
      <c r="C422" s="226"/>
      <c r="D422" s="226"/>
      <c r="E422" s="227"/>
      <c r="F422" s="228" t="s">
        <v>584</v>
      </c>
      <c r="G422" s="228"/>
      <c r="H422" s="228"/>
      <c r="I422" s="228"/>
      <c r="J422" s="226"/>
      <c r="K422" s="227"/>
      <c r="L422" s="226"/>
      <c r="M422" s="226"/>
      <c r="N422" s="226"/>
      <c r="O422" s="226"/>
      <c r="P422" s="226"/>
      <c r="Q422" s="226"/>
      <c r="R422" s="229"/>
      <c r="T422" s="230"/>
      <c r="U422" s="226"/>
      <c r="V422" s="226"/>
      <c r="W422" s="226"/>
      <c r="X422" s="226"/>
      <c r="Y422" s="226"/>
      <c r="Z422" s="226"/>
      <c r="AA422" s="231"/>
      <c r="AT422" s="232" t="s">
        <v>179</v>
      </c>
      <c r="AU422" s="232" t="s">
        <v>112</v>
      </c>
      <c r="AV422" s="224" t="s">
        <v>93</v>
      </c>
      <c r="AW422" s="224" t="s">
        <v>39</v>
      </c>
      <c r="AX422" s="224" t="s">
        <v>85</v>
      </c>
      <c r="AY422" s="232" t="s">
        <v>171</v>
      </c>
    </row>
    <row r="423" s="233" customFormat="true" ht="16.5" hidden="false" customHeight="true" outlineLevel="0" collapsed="false">
      <c r="B423" s="234"/>
      <c r="C423" s="235"/>
      <c r="D423" s="235"/>
      <c r="E423" s="236"/>
      <c r="F423" s="237" t="s">
        <v>219</v>
      </c>
      <c r="G423" s="237"/>
      <c r="H423" s="237"/>
      <c r="I423" s="237"/>
      <c r="J423" s="235"/>
      <c r="K423" s="238" t="n">
        <v>12.9</v>
      </c>
      <c r="L423" s="235"/>
      <c r="M423" s="235"/>
      <c r="N423" s="235"/>
      <c r="O423" s="235"/>
      <c r="P423" s="235"/>
      <c r="Q423" s="235"/>
      <c r="R423" s="239"/>
      <c r="T423" s="240"/>
      <c r="U423" s="235"/>
      <c r="V423" s="235"/>
      <c r="W423" s="235"/>
      <c r="X423" s="235"/>
      <c r="Y423" s="235"/>
      <c r="Z423" s="235"/>
      <c r="AA423" s="241"/>
      <c r="AT423" s="242" t="s">
        <v>179</v>
      </c>
      <c r="AU423" s="242" t="s">
        <v>112</v>
      </c>
      <c r="AV423" s="233" t="s">
        <v>176</v>
      </c>
      <c r="AW423" s="233" t="s">
        <v>39</v>
      </c>
      <c r="AX423" s="233" t="s">
        <v>93</v>
      </c>
      <c r="AY423" s="242" t="s">
        <v>171</v>
      </c>
    </row>
    <row r="424" s="32" customFormat="true" ht="25.5" hidden="false" customHeight="true" outlineLevel="0" collapsed="false">
      <c r="B424" s="33"/>
      <c r="C424" s="203" t="s">
        <v>585</v>
      </c>
      <c r="D424" s="203" t="s">
        <v>172</v>
      </c>
      <c r="E424" s="204" t="s">
        <v>586</v>
      </c>
      <c r="F424" s="205" t="s">
        <v>587</v>
      </c>
      <c r="G424" s="205"/>
      <c r="H424" s="205"/>
      <c r="I424" s="205"/>
      <c r="J424" s="206" t="s">
        <v>175</v>
      </c>
      <c r="K424" s="207" t="n">
        <v>35.586</v>
      </c>
      <c r="L424" s="208" t="n">
        <v>0</v>
      </c>
      <c r="M424" s="208"/>
      <c r="N424" s="209" t="n">
        <f aca="false">ROUND(L424*K424,2)</f>
        <v>0</v>
      </c>
      <c r="O424" s="209"/>
      <c r="P424" s="209"/>
      <c r="Q424" s="209"/>
      <c r="R424" s="35"/>
      <c r="T424" s="210"/>
      <c r="U424" s="44" t="s">
        <v>50</v>
      </c>
      <c r="V424" s="34"/>
      <c r="W424" s="211" t="n">
        <f aca="false">V424*K424</f>
        <v>0</v>
      </c>
      <c r="X424" s="211" t="n">
        <v>0</v>
      </c>
      <c r="Y424" s="211" t="n">
        <f aca="false">X424*K424</f>
        <v>0</v>
      </c>
      <c r="Z424" s="211" t="n">
        <v>0.35</v>
      </c>
      <c r="AA424" s="212" t="n">
        <f aca="false">Z424*K424</f>
        <v>12.4551</v>
      </c>
      <c r="AR424" s="10" t="s">
        <v>176</v>
      </c>
      <c r="AT424" s="10" t="s">
        <v>172</v>
      </c>
      <c r="AU424" s="10" t="s">
        <v>112</v>
      </c>
      <c r="AY424" s="10" t="s">
        <v>171</v>
      </c>
      <c r="BE424" s="127" t="n">
        <f aca="false">IF(U424="základní",N424,0)</f>
        <v>0</v>
      </c>
      <c r="BF424" s="127" t="n">
        <f aca="false">IF(U424="snížená",N424,0)</f>
        <v>0</v>
      </c>
      <c r="BG424" s="127" t="n">
        <f aca="false">IF(U424="zákl. přenesená",N424,0)</f>
        <v>0</v>
      </c>
      <c r="BH424" s="127" t="n">
        <f aca="false">IF(U424="sníž. přenesená",N424,0)</f>
        <v>0</v>
      </c>
      <c r="BI424" s="127" t="n">
        <f aca="false">IF(U424="nulová",N424,0)</f>
        <v>0</v>
      </c>
      <c r="BJ424" s="10" t="s">
        <v>93</v>
      </c>
      <c r="BK424" s="127" t="n">
        <f aca="false">ROUND(L424*K424,2)</f>
        <v>0</v>
      </c>
      <c r="BL424" s="10" t="s">
        <v>176</v>
      </c>
      <c r="BM424" s="10" t="s">
        <v>588</v>
      </c>
    </row>
    <row r="425" s="213" customFormat="true" ht="16.5" hidden="false" customHeight="true" outlineLevel="0" collapsed="false">
      <c r="B425" s="214"/>
      <c r="C425" s="215"/>
      <c r="D425" s="215"/>
      <c r="E425" s="216"/>
      <c r="F425" s="217" t="s">
        <v>589</v>
      </c>
      <c r="G425" s="217"/>
      <c r="H425" s="217"/>
      <c r="I425" s="217"/>
      <c r="J425" s="215"/>
      <c r="K425" s="218" t="n">
        <v>29.25</v>
      </c>
      <c r="L425" s="215"/>
      <c r="M425" s="215"/>
      <c r="N425" s="215"/>
      <c r="O425" s="215"/>
      <c r="P425" s="215"/>
      <c r="Q425" s="215"/>
      <c r="R425" s="219"/>
      <c r="T425" s="220"/>
      <c r="U425" s="215"/>
      <c r="V425" s="215"/>
      <c r="W425" s="215"/>
      <c r="X425" s="215"/>
      <c r="Y425" s="215"/>
      <c r="Z425" s="215"/>
      <c r="AA425" s="221"/>
      <c r="AT425" s="222" t="s">
        <v>179</v>
      </c>
      <c r="AU425" s="222" t="s">
        <v>112</v>
      </c>
      <c r="AV425" s="213" t="s">
        <v>112</v>
      </c>
      <c r="AW425" s="213" t="s">
        <v>39</v>
      </c>
      <c r="AX425" s="213" t="s">
        <v>85</v>
      </c>
      <c r="AY425" s="222" t="s">
        <v>171</v>
      </c>
    </row>
    <row r="426" customFormat="false" ht="16.5" hidden="false" customHeight="true" outlineLevel="0" collapsed="false">
      <c r="A426" s="213"/>
      <c r="B426" s="214"/>
      <c r="C426" s="215"/>
      <c r="D426" s="215"/>
      <c r="E426" s="216"/>
      <c r="F426" s="223" t="s">
        <v>590</v>
      </c>
      <c r="G426" s="223"/>
      <c r="H426" s="223"/>
      <c r="I426" s="223"/>
      <c r="J426" s="215"/>
      <c r="K426" s="218" t="n">
        <v>0.936</v>
      </c>
      <c r="L426" s="215"/>
      <c r="M426" s="215"/>
      <c r="N426" s="215"/>
      <c r="O426" s="215"/>
      <c r="P426" s="215"/>
      <c r="Q426" s="215"/>
      <c r="R426" s="219"/>
      <c r="T426" s="220"/>
      <c r="U426" s="215"/>
      <c r="V426" s="215"/>
      <c r="W426" s="215"/>
      <c r="X426" s="215"/>
      <c r="Y426" s="215"/>
      <c r="Z426" s="215"/>
      <c r="AA426" s="221"/>
      <c r="AT426" s="222" t="s">
        <v>179</v>
      </c>
      <c r="AU426" s="222" t="s">
        <v>112</v>
      </c>
      <c r="AV426" s="213" t="s">
        <v>112</v>
      </c>
      <c r="AW426" s="213" t="s">
        <v>39</v>
      </c>
      <c r="AX426" s="213" t="s">
        <v>85</v>
      </c>
      <c r="AY426" s="222" t="s">
        <v>171</v>
      </c>
    </row>
    <row r="427" customFormat="false" ht="16.5" hidden="false" customHeight="true" outlineLevel="0" collapsed="false">
      <c r="A427" s="213"/>
      <c r="B427" s="214"/>
      <c r="C427" s="215"/>
      <c r="D427" s="215"/>
      <c r="E427" s="216"/>
      <c r="F427" s="223" t="s">
        <v>591</v>
      </c>
      <c r="G427" s="223"/>
      <c r="H427" s="223"/>
      <c r="I427" s="223"/>
      <c r="J427" s="215"/>
      <c r="K427" s="218" t="n">
        <v>5.4</v>
      </c>
      <c r="L427" s="215"/>
      <c r="M427" s="215"/>
      <c r="N427" s="215"/>
      <c r="O427" s="215"/>
      <c r="P427" s="215"/>
      <c r="Q427" s="215"/>
      <c r="R427" s="219"/>
      <c r="T427" s="220"/>
      <c r="U427" s="215"/>
      <c r="V427" s="215"/>
      <c r="W427" s="215"/>
      <c r="X427" s="215"/>
      <c r="Y427" s="215"/>
      <c r="Z427" s="215"/>
      <c r="AA427" s="221"/>
      <c r="AT427" s="222" t="s">
        <v>179</v>
      </c>
      <c r="AU427" s="222" t="s">
        <v>112</v>
      </c>
      <c r="AV427" s="213" t="s">
        <v>112</v>
      </c>
      <c r="AW427" s="213" t="s">
        <v>39</v>
      </c>
      <c r="AX427" s="213" t="s">
        <v>85</v>
      </c>
      <c r="AY427" s="222" t="s">
        <v>171</v>
      </c>
    </row>
    <row r="428" s="233" customFormat="true" ht="25.5" hidden="false" customHeight="true" outlineLevel="0" collapsed="false">
      <c r="B428" s="234"/>
      <c r="C428" s="235"/>
      <c r="D428" s="235"/>
      <c r="E428" s="236"/>
      <c r="F428" s="237" t="s">
        <v>592</v>
      </c>
      <c r="G428" s="237"/>
      <c r="H428" s="237"/>
      <c r="I428" s="237"/>
      <c r="J428" s="235"/>
      <c r="K428" s="238" t="n">
        <v>35.586</v>
      </c>
      <c r="L428" s="235"/>
      <c r="M428" s="235"/>
      <c r="N428" s="235"/>
      <c r="O428" s="235"/>
      <c r="P428" s="235"/>
      <c r="Q428" s="235"/>
      <c r="R428" s="239"/>
      <c r="T428" s="240"/>
      <c r="U428" s="235"/>
      <c r="V428" s="235"/>
      <c r="W428" s="235"/>
      <c r="X428" s="235"/>
      <c r="Y428" s="235"/>
      <c r="Z428" s="235"/>
      <c r="AA428" s="241"/>
      <c r="AT428" s="242" t="s">
        <v>179</v>
      </c>
      <c r="AU428" s="242" t="s">
        <v>112</v>
      </c>
      <c r="AV428" s="233" t="s">
        <v>176</v>
      </c>
      <c r="AW428" s="233" t="s">
        <v>39</v>
      </c>
      <c r="AX428" s="233" t="s">
        <v>93</v>
      </c>
      <c r="AY428" s="242" t="s">
        <v>171</v>
      </c>
    </row>
    <row r="429" s="190" customFormat="true" ht="29.9" hidden="false" customHeight="true" outlineLevel="0" collapsed="false">
      <c r="B429" s="191"/>
      <c r="C429" s="192"/>
      <c r="D429" s="201" t="s">
        <v>130</v>
      </c>
      <c r="E429" s="201"/>
      <c r="F429" s="201"/>
      <c r="G429" s="201"/>
      <c r="H429" s="201"/>
      <c r="I429" s="201"/>
      <c r="J429" s="201"/>
      <c r="K429" s="201"/>
      <c r="L429" s="201"/>
      <c r="M429" s="201"/>
      <c r="N429" s="202" t="n">
        <f aca="false">BK429</f>
        <v>0</v>
      </c>
      <c r="O429" s="202"/>
      <c r="P429" s="202"/>
      <c r="Q429" s="202"/>
      <c r="R429" s="194"/>
      <c r="T429" s="195"/>
      <c r="U429" s="192"/>
      <c r="V429" s="192"/>
      <c r="W429" s="196" t="n">
        <f aca="false">SUM(W430:W433)</f>
        <v>0</v>
      </c>
      <c r="X429" s="192"/>
      <c r="Y429" s="196" t="n">
        <f aca="false">SUM(Y430:Y433)</f>
        <v>0</v>
      </c>
      <c r="Z429" s="192"/>
      <c r="AA429" s="197" t="n">
        <f aca="false">SUM(AA430:AA433)</f>
        <v>0</v>
      </c>
      <c r="AR429" s="198" t="s">
        <v>93</v>
      </c>
      <c r="AT429" s="199" t="s">
        <v>84</v>
      </c>
      <c r="AU429" s="199" t="s">
        <v>93</v>
      </c>
      <c r="AY429" s="198" t="s">
        <v>171</v>
      </c>
      <c r="BK429" s="200" t="n">
        <f aca="false">SUM(BK430:BK433)</f>
        <v>0</v>
      </c>
    </row>
    <row r="430" s="32" customFormat="true" ht="38.25" hidden="false" customHeight="true" outlineLevel="0" collapsed="false">
      <c r="B430" s="33"/>
      <c r="C430" s="203" t="s">
        <v>593</v>
      </c>
      <c r="D430" s="203" t="s">
        <v>172</v>
      </c>
      <c r="E430" s="204" t="s">
        <v>594</v>
      </c>
      <c r="F430" s="205" t="s">
        <v>595</v>
      </c>
      <c r="G430" s="205"/>
      <c r="H430" s="205"/>
      <c r="I430" s="205"/>
      <c r="J430" s="206" t="s">
        <v>233</v>
      </c>
      <c r="K430" s="207" t="n">
        <v>12.455</v>
      </c>
      <c r="L430" s="208" t="n">
        <v>0</v>
      </c>
      <c r="M430" s="208"/>
      <c r="N430" s="209" t="n">
        <f aca="false">ROUND(L430*K430,2)</f>
        <v>0</v>
      </c>
      <c r="O430" s="209"/>
      <c r="P430" s="209"/>
      <c r="Q430" s="209"/>
      <c r="R430" s="35"/>
      <c r="T430" s="210"/>
      <c r="U430" s="44" t="s">
        <v>50</v>
      </c>
      <c r="V430" s="34"/>
      <c r="W430" s="211" t="n">
        <f aca="false">V430*K430</f>
        <v>0</v>
      </c>
      <c r="X430" s="211" t="n">
        <v>0</v>
      </c>
      <c r="Y430" s="211" t="n">
        <f aca="false">X430*K430</f>
        <v>0</v>
      </c>
      <c r="Z430" s="211" t="n">
        <v>0</v>
      </c>
      <c r="AA430" s="212" t="n">
        <f aca="false">Z430*K430</f>
        <v>0</v>
      </c>
      <c r="AR430" s="10" t="s">
        <v>176</v>
      </c>
      <c r="AT430" s="10" t="s">
        <v>172</v>
      </c>
      <c r="AU430" s="10" t="s">
        <v>112</v>
      </c>
      <c r="AY430" s="10" t="s">
        <v>171</v>
      </c>
      <c r="BE430" s="127" t="n">
        <f aca="false">IF(U430="základní",N430,0)</f>
        <v>0</v>
      </c>
      <c r="BF430" s="127" t="n">
        <f aca="false">IF(U430="snížená",N430,0)</f>
        <v>0</v>
      </c>
      <c r="BG430" s="127" t="n">
        <f aca="false">IF(U430="zákl. přenesená",N430,0)</f>
        <v>0</v>
      </c>
      <c r="BH430" s="127" t="n">
        <f aca="false">IF(U430="sníž. přenesená",N430,0)</f>
        <v>0</v>
      </c>
      <c r="BI430" s="127" t="n">
        <f aca="false">IF(U430="nulová",N430,0)</f>
        <v>0</v>
      </c>
      <c r="BJ430" s="10" t="s">
        <v>93</v>
      </c>
      <c r="BK430" s="127" t="n">
        <f aca="false">ROUND(L430*K430,2)</f>
        <v>0</v>
      </c>
      <c r="BL430" s="10" t="s">
        <v>176</v>
      </c>
      <c r="BM430" s="10" t="s">
        <v>596</v>
      </c>
    </row>
    <row r="431" s="32" customFormat="true" ht="38.25" hidden="false" customHeight="true" outlineLevel="0" collapsed="false">
      <c r="B431" s="33"/>
      <c r="C431" s="203" t="s">
        <v>597</v>
      </c>
      <c r="D431" s="203" t="s">
        <v>172</v>
      </c>
      <c r="E431" s="204" t="s">
        <v>598</v>
      </c>
      <c r="F431" s="205" t="s">
        <v>599</v>
      </c>
      <c r="G431" s="205"/>
      <c r="H431" s="205"/>
      <c r="I431" s="205"/>
      <c r="J431" s="206" t="s">
        <v>233</v>
      </c>
      <c r="K431" s="207" t="n">
        <v>12.455</v>
      </c>
      <c r="L431" s="208" t="n">
        <v>0</v>
      </c>
      <c r="M431" s="208"/>
      <c r="N431" s="209" t="n">
        <f aca="false">ROUND(L431*K431,2)</f>
        <v>0</v>
      </c>
      <c r="O431" s="209"/>
      <c r="P431" s="209"/>
      <c r="Q431" s="209"/>
      <c r="R431" s="35"/>
      <c r="T431" s="210"/>
      <c r="U431" s="44" t="s">
        <v>50</v>
      </c>
      <c r="V431" s="34"/>
      <c r="W431" s="211" t="n">
        <f aca="false">V431*K431</f>
        <v>0</v>
      </c>
      <c r="X431" s="211" t="n">
        <v>0</v>
      </c>
      <c r="Y431" s="211" t="n">
        <f aca="false">X431*K431</f>
        <v>0</v>
      </c>
      <c r="Z431" s="211" t="n">
        <v>0</v>
      </c>
      <c r="AA431" s="212" t="n">
        <f aca="false">Z431*K431</f>
        <v>0</v>
      </c>
      <c r="AR431" s="10" t="s">
        <v>176</v>
      </c>
      <c r="AT431" s="10" t="s">
        <v>172</v>
      </c>
      <c r="AU431" s="10" t="s">
        <v>112</v>
      </c>
      <c r="AY431" s="10" t="s">
        <v>171</v>
      </c>
      <c r="BE431" s="127" t="n">
        <f aca="false">IF(U431="základní",N431,0)</f>
        <v>0</v>
      </c>
      <c r="BF431" s="127" t="n">
        <f aca="false">IF(U431="snížená",N431,0)</f>
        <v>0</v>
      </c>
      <c r="BG431" s="127" t="n">
        <f aca="false">IF(U431="zákl. přenesená",N431,0)</f>
        <v>0</v>
      </c>
      <c r="BH431" s="127" t="n">
        <f aca="false">IF(U431="sníž. přenesená",N431,0)</f>
        <v>0</v>
      </c>
      <c r="BI431" s="127" t="n">
        <f aca="false">IF(U431="nulová",N431,0)</f>
        <v>0</v>
      </c>
      <c r="BJ431" s="10" t="s">
        <v>93</v>
      </c>
      <c r="BK431" s="127" t="n">
        <f aca="false">ROUND(L431*K431,2)</f>
        <v>0</v>
      </c>
      <c r="BL431" s="10" t="s">
        <v>176</v>
      </c>
      <c r="BM431" s="10" t="s">
        <v>600</v>
      </c>
    </row>
    <row r="432" s="32" customFormat="true" ht="25.5" hidden="false" customHeight="true" outlineLevel="0" collapsed="false">
      <c r="B432" s="33"/>
      <c r="C432" s="203" t="s">
        <v>601</v>
      </c>
      <c r="D432" s="203" t="s">
        <v>172</v>
      </c>
      <c r="E432" s="204" t="s">
        <v>602</v>
      </c>
      <c r="F432" s="205" t="s">
        <v>603</v>
      </c>
      <c r="G432" s="205"/>
      <c r="H432" s="205"/>
      <c r="I432" s="205"/>
      <c r="J432" s="206" t="s">
        <v>233</v>
      </c>
      <c r="K432" s="207" t="n">
        <v>112.095</v>
      </c>
      <c r="L432" s="208" t="n">
        <v>0</v>
      </c>
      <c r="M432" s="208"/>
      <c r="N432" s="209" t="n">
        <f aca="false">ROUND(L432*K432,2)</f>
        <v>0</v>
      </c>
      <c r="O432" s="209"/>
      <c r="P432" s="209"/>
      <c r="Q432" s="209"/>
      <c r="R432" s="35"/>
      <c r="T432" s="210"/>
      <c r="U432" s="44" t="s">
        <v>50</v>
      </c>
      <c r="V432" s="34"/>
      <c r="W432" s="211" t="n">
        <f aca="false">V432*K432</f>
        <v>0</v>
      </c>
      <c r="X432" s="211" t="n">
        <v>0</v>
      </c>
      <c r="Y432" s="211" t="n">
        <f aca="false">X432*K432</f>
        <v>0</v>
      </c>
      <c r="Z432" s="211" t="n">
        <v>0</v>
      </c>
      <c r="AA432" s="212" t="n">
        <f aca="false">Z432*K432</f>
        <v>0</v>
      </c>
      <c r="AR432" s="10" t="s">
        <v>176</v>
      </c>
      <c r="AT432" s="10" t="s">
        <v>172</v>
      </c>
      <c r="AU432" s="10" t="s">
        <v>112</v>
      </c>
      <c r="AY432" s="10" t="s">
        <v>171</v>
      </c>
      <c r="BE432" s="127" t="n">
        <f aca="false">IF(U432="základní",N432,0)</f>
        <v>0</v>
      </c>
      <c r="BF432" s="127" t="n">
        <f aca="false">IF(U432="snížená",N432,0)</f>
        <v>0</v>
      </c>
      <c r="BG432" s="127" t="n">
        <f aca="false">IF(U432="zákl. přenesená",N432,0)</f>
        <v>0</v>
      </c>
      <c r="BH432" s="127" t="n">
        <f aca="false">IF(U432="sníž. přenesená",N432,0)</f>
        <v>0</v>
      </c>
      <c r="BI432" s="127" t="n">
        <f aca="false">IF(U432="nulová",N432,0)</f>
        <v>0</v>
      </c>
      <c r="BJ432" s="10" t="s">
        <v>93</v>
      </c>
      <c r="BK432" s="127" t="n">
        <f aca="false">ROUND(L432*K432,2)</f>
        <v>0</v>
      </c>
      <c r="BL432" s="10" t="s">
        <v>176</v>
      </c>
      <c r="BM432" s="10" t="s">
        <v>604</v>
      </c>
    </row>
    <row r="433" s="32" customFormat="true" ht="38.25" hidden="false" customHeight="true" outlineLevel="0" collapsed="false">
      <c r="B433" s="33"/>
      <c r="C433" s="203" t="s">
        <v>605</v>
      </c>
      <c r="D433" s="203" t="s">
        <v>172</v>
      </c>
      <c r="E433" s="204" t="s">
        <v>606</v>
      </c>
      <c r="F433" s="205" t="s">
        <v>607</v>
      </c>
      <c r="G433" s="205"/>
      <c r="H433" s="205"/>
      <c r="I433" s="205"/>
      <c r="J433" s="206" t="s">
        <v>233</v>
      </c>
      <c r="K433" s="207" t="n">
        <v>12.455</v>
      </c>
      <c r="L433" s="208" t="n">
        <v>0</v>
      </c>
      <c r="M433" s="208"/>
      <c r="N433" s="209" t="n">
        <f aca="false">ROUND(L433*K433,2)</f>
        <v>0</v>
      </c>
      <c r="O433" s="209"/>
      <c r="P433" s="209"/>
      <c r="Q433" s="209"/>
      <c r="R433" s="35"/>
      <c r="T433" s="210"/>
      <c r="U433" s="44" t="s">
        <v>50</v>
      </c>
      <c r="V433" s="34"/>
      <c r="W433" s="211" t="n">
        <f aca="false">V433*K433</f>
        <v>0</v>
      </c>
      <c r="X433" s="211" t="n">
        <v>0</v>
      </c>
      <c r="Y433" s="211" t="n">
        <f aca="false">X433*K433</f>
        <v>0</v>
      </c>
      <c r="Z433" s="211" t="n">
        <v>0</v>
      </c>
      <c r="AA433" s="212" t="n">
        <f aca="false">Z433*K433</f>
        <v>0</v>
      </c>
      <c r="AR433" s="10" t="s">
        <v>176</v>
      </c>
      <c r="AT433" s="10" t="s">
        <v>172</v>
      </c>
      <c r="AU433" s="10" t="s">
        <v>112</v>
      </c>
      <c r="AY433" s="10" t="s">
        <v>171</v>
      </c>
      <c r="BE433" s="127" t="n">
        <f aca="false">IF(U433="základní",N433,0)</f>
        <v>0</v>
      </c>
      <c r="BF433" s="127" t="n">
        <f aca="false">IF(U433="snížená",N433,0)</f>
        <v>0</v>
      </c>
      <c r="BG433" s="127" t="n">
        <f aca="false">IF(U433="zákl. přenesená",N433,0)</f>
        <v>0</v>
      </c>
      <c r="BH433" s="127" t="n">
        <f aca="false">IF(U433="sníž. přenesená",N433,0)</f>
        <v>0</v>
      </c>
      <c r="BI433" s="127" t="n">
        <f aca="false">IF(U433="nulová",N433,0)</f>
        <v>0</v>
      </c>
      <c r="BJ433" s="10" t="s">
        <v>93</v>
      </c>
      <c r="BK433" s="127" t="n">
        <f aca="false">ROUND(L433*K433,2)</f>
        <v>0</v>
      </c>
      <c r="BL433" s="10" t="s">
        <v>176</v>
      </c>
      <c r="BM433" s="10" t="s">
        <v>608</v>
      </c>
    </row>
    <row r="434" s="190" customFormat="true" ht="29.9" hidden="false" customHeight="true" outlineLevel="0" collapsed="false">
      <c r="B434" s="191"/>
      <c r="C434" s="192"/>
      <c r="D434" s="201" t="s">
        <v>131</v>
      </c>
      <c r="E434" s="201"/>
      <c r="F434" s="201"/>
      <c r="G434" s="201"/>
      <c r="H434" s="201"/>
      <c r="I434" s="201"/>
      <c r="J434" s="201"/>
      <c r="K434" s="201"/>
      <c r="L434" s="201"/>
      <c r="M434" s="201"/>
      <c r="N434" s="250" t="n">
        <f aca="false">BK434</f>
        <v>0</v>
      </c>
      <c r="O434" s="250"/>
      <c r="P434" s="250"/>
      <c r="Q434" s="250"/>
      <c r="R434" s="194"/>
      <c r="T434" s="195"/>
      <c r="U434" s="192"/>
      <c r="V434" s="192"/>
      <c r="W434" s="196" t="n">
        <f aca="false">W435</f>
        <v>0</v>
      </c>
      <c r="X434" s="192"/>
      <c r="Y434" s="196" t="n">
        <f aca="false">Y435</f>
        <v>0</v>
      </c>
      <c r="Z434" s="192"/>
      <c r="AA434" s="197" t="n">
        <f aca="false">AA435</f>
        <v>0</v>
      </c>
      <c r="AR434" s="198" t="s">
        <v>93</v>
      </c>
      <c r="AT434" s="199" t="s">
        <v>84</v>
      </c>
      <c r="AU434" s="199" t="s">
        <v>93</v>
      </c>
      <c r="AY434" s="198" t="s">
        <v>171</v>
      </c>
      <c r="BK434" s="200" t="n">
        <f aca="false">BK435</f>
        <v>0</v>
      </c>
    </row>
    <row r="435" s="32" customFormat="true" ht="25.5" hidden="false" customHeight="true" outlineLevel="0" collapsed="false">
      <c r="B435" s="33"/>
      <c r="C435" s="203" t="s">
        <v>609</v>
      </c>
      <c r="D435" s="203" t="s">
        <v>172</v>
      </c>
      <c r="E435" s="204" t="s">
        <v>610</v>
      </c>
      <c r="F435" s="205" t="s">
        <v>611</v>
      </c>
      <c r="G435" s="205"/>
      <c r="H435" s="205"/>
      <c r="I435" s="205"/>
      <c r="J435" s="206" t="s">
        <v>233</v>
      </c>
      <c r="K435" s="207" t="n">
        <v>100.471</v>
      </c>
      <c r="L435" s="208" t="n">
        <v>0</v>
      </c>
      <c r="M435" s="208"/>
      <c r="N435" s="209" t="n">
        <f aca="false">ROUND(L435*K435,2)</f>
        <v>0</v>
      </c>
      <c r="O435" s="209"/>
      <c r="P435" s="209"/>
      <c r="Q435" s="209"/>
      <c r="R435" s="35"/>
      <c r="T435" s="210"/>
      <c r="U435" s="44" t="s">
        <v>50</v>
      </c>
      <c r="V435" s="34"/>
      <c r="W435" s="211" t="n">
        <f aca="false">V435*K435</f>
        <v>0</v>
      </c>
      <c r="X435" s="211" t="n">
        <v>0</v>
      </c>
      <c r="Y435" s="211" t="n">
        <f aca="false">X435*K435</f>
        <v>0</v>
      </c>
      <c r="Z435" s="211" t="n">
        <v>0</v>
      </c>
      <c r="AA435" s="212" t="n">
        <f aca="false">Z435*K435</f>
        <v>0</v>
      </c>
      <c r="AR435" s="10" t="s">
        <v>176</v>
      </c>
      <c r="AT435" s="10" t="s">
        <v>172</v>
      </c>
      <c r="AU435" s="10" t="s">
        <v>112</v>
      </c>
      <c r="AY435" s="10" t="s">
        <v>171</v>
      </c>
      <c r="BE435" s="127" t="n">
        <f aca="false">IF(U435="základní",N435,0)</f>
        <v>0</v>
      </c>
      <c r="BF435" s="127" t="n">
        <f aca="false">IF(U435="snížená",N435,0)</f>
        <v>0</v>
      </c>
      <c r="BG435" s="127" t="n">
        <f aca="false">IF(U435="zákl. přenesená",N435,0)</f>
        <v>0</v>
      </c>
      <c r="BH435" s="127" t="n">
        <f aca="false">IF(U435="sníž. přenesená",N435,0)</f>
        <v>0</v>
      </c>
      <c r="BI435" s="127" t="n">
        <f aca="false">IF(U435="nulová",N435,0)</f>
        <v>0</v>
      </c>
      <c r="BJ435" s="10" t="s">
        <v>93</v>
      </c>
      <c r="BK435" s="127" t="n">
        <f aca="false">ROUND(L435*K435,2)</f>
        <v>0</v>
      </c>
      <c r="BL435" s="10" t="s">
        <v>176</v>
      </c>
      <c r="BM435" s="10" t="s">
        <v>612</v>
      </c>
    </row>
    <row r="436" s="190" customFormat="true" ht="37.45" hidden="false" customHeight="true" outlineLevel="0" collapsed="false">
      <c r="B436" s="191"/>
      <c r="C436" s="192"/>
      <c r="D436" s="193" t="s">
        <v>132</v>
      </c>
      <c r="E436" s="193"/>
      <c r="F436" s="193"/>
      <c r="G436" s="193"/>
      <c r="H436" s="193"/>
      <c r="I436" s="193"/>
      <c r="J436" s="193"/>
      <c r="K436" s="193"/>
      <c r="L436" s="193"/>
      <c r="M436" s="193"/>
      <c r="N436" s="251" t="n">
        <f aca="false">BK436</f>
        <v>0</v>
      </c>
      <c r="O436" s="251"/>
      <c r="P436" s="251"/>
      <c r="Q436" s="251"/>
      <c r="R436" s="194"/>
      <c r="T436" s="195"/>
      <c r="U436" s="192"/>
      <c r="V436" s="192"/>
      <c r="W436" s="196" t="n">
        <f aca="false">W437+W466+W479+W516+W527+W562+W581+W600+W611+W648+W673+W687</f>
        <v>0</v>
      </c>
      <c r="X436" s="192"/>
      <c r="Y436" s="196" t="n">
        <f aca="false">Y437+Y466+Y479+Y516+Y527+Y562+Y581+Y600+Y611+Y648+Y673+Y687</f>
        <v>3.78404601</v>
      </c>
      <c r="Z436" s="192"/>
      <c r="AA436" s="197" t="n">
        <f aca="false">AA437+AA466+AA479+AA516+AA527+AA562+AA581+AA600+AA611+AA648+AA673+AA687</f>
        <v>0</v>
      </c>
      <c r="AR436" s="198" t="s">
        <v>112</v>
      </c>
      <c r="AT436" s="199" t="s">
        <v>84</v>
      </c>
      <c r="AU436" s="199" t="s">
        <v>85</v>
      </c>
      <c r="AY436" s="198" t="s">
        <v>171</v>
      </c>
      <c r="BK436" s="200" t="n">
        <f aca="false">BK437+BK466+BK479+BK516+BK527+BK562+BK581+BK600+BK611+BK648+BK673+BK687</f>
        <v>0</v>
      </c>
    </row>
    <row r="437" customFormat="false" ht="19.95" hidden="false" customHeight="true" outlineLevel="0" collapsed="false">
      <c r="A437" s="190"/>
      <c r="B437" s="191"/>
      <c r="C437" s="192"/>
      <c r="D437" s="201" t="s">
        <v>133</v>
      </c>
      <c r="E437" s="201"/>
      <c r="F437" s="201"/>
      <c r="G437" s="201"/>
      <c r="H437" s="201"/>
      <c r="I437" s="201"/>
      <c r="J437" s="201"/>
      <c r="K437" s="201"/>
      <c r="L437" s="201"/>
      <c r="M437" s="201"/>
      <c r="N437" s="202" t="n">
        <f aca="false">BK437</f>
        <v>0</v>
      </c>
      <c r="O437" s="202"/>
      <c r="P437" s="202"/>
      <c r="Q437" s="202"/>
      <c r="R437" s="194"/>
      <c r="T437" s="195"/>
      <c r="U437" s="192"/>
      <c r="V437" s="192"/>
      <c r="W437" s="196" t="n">
        <f aca="false">SUM(W438:W465)</f>
        <v>0</v>
      </c>
      <c r="X437" s="192"/>
      <c r="Y437" s="196" t="n">
        <f aca="false">SUM(Y438:Y465)</f>
        <v>0.1355656</v>
      </c>
      <c r="Z437" s="192"/>
      <c r="AA437" s="197" t="n">
        <f aca="false">SUM(AA438:AA465)</f>
        <v>0</v>
      </c>
      <c r="AR437" s="198" t="s">
        <v>112</v>
      </c>
      <c r="AT437" s="199" t="s">
        <v>84</v>
      </c>
      <c r="AU437" s="199" t="s">
        <v>93</v>
      </c>
      <c r="AY437" s="198" t="s">
        <v>171</v>
      </c>
      <c r="BK437" s="200" t="n">
        <f aca="false">SUM(BK438:BK465)</f>
        <v>0</v>
      </c>
    </row>
    <row r="438" s="32" customFormat="true" ht="38.25" hidden="false" customHeight="true" outlineLevel="0" collapsed="false">
      <c r="B438" s="33"/>
      <c r="C438" s="203" t="s">
        <v>613</v>
      </c>
      <c r="D438" s="203" t="s">
        <v>172</v>
      </c>
      <c r="E438" s="204" t="s">
        <v>614</v>
      </c>
      <c r="F438" s="205" t="s">
        <v>615</v>
      </c>
      <c r="G438" s="205"/>
      <c r="H438" s="205"/>
      <c r="I438" s="205"/>
      <c r="J438" s="206" t="s">
        <v>261</v>
      </c>
      <c r="K438" s="207" t="n">
        <v>16.96</v>
      </c>
      <c r="L438" s="208" t="n">
        <v>0</v>
      </c>
      <c r="M438" s="208"/>
      <c r="N438" s="209" t="n">
        <f aca="false">ROUND(L438*K438,2)</f>
        <v>0</v>
      </c>
      <c r="O438" s="209"/>
      <c r="P438" s="209"/>
      <c r="Q438" s="209"/>
      <c r="R438" s="35"/>
      <c r="T438" s="210"/>
      <c r="U438" s="44" t="s">
        <v>50</v>
      </c>
      <c r="V438" s="34"/>
      <c r="W438" s="211" t="n">
        <f aca="false">V438*K438</f>
        <v>0</v>
      </c>
      <c r="X438" s="211" t="n">
        <v>0</v>
      </c>
      <c r="Y438" s="211" t="n">
        <f aca="false">X438*K438</f>
        <v>0</v>
      </c>
      <c r="Z438" s="211" t="n">
        <v>0</v>
      </c>
      <c r="AA438" s="212" t="n">
        <f aca="false">Z438*K438</f>
        <v>0</v>
      </c>
      <c r="AR438" s="10" t="s">
        <v>251</v>
      </c>
      <c r="AT438" s="10" t="s">
        <v>172</v>
      </c>
      <c r="AU438" s="10" t="s">
        <v>112</v>
      </c>
      <c r="AY438" s="10" t="s">
        <v>171</v>
      </c>
      <c r="BE438" s="127" t="n">
        <f aca="false">IF(U438="základní",N438,0)</f>
        <v>0</v>
      </c>
      <c r="BF438" s="127" t="n">
        <f aca="false">IF(U438="snížená",N438,0)</f>
        <v>0</v>
      </c>
      <c r="BG438" s="127" t="n">
        <f aca="false">IF(U438="zákl. přenesená",N438,0)</f>
        <v>0</v>
      </c>
      <c r="BH438" s="127" t="n">
        <f aca="false">IF(U438="sníž. přenesená",N438,0)</f>
        <v>0</v>
      </c>
      <c r="BI438" s="127" t="n">
        <f aca="false">IF(U438="nulová",N438,0)</f>
        <v>0</v>
      </c>
      <c r="BJ438" s="10" t="s">
        <v>93</v>
      </c>
      <c r="BK438" s="127" t="n">
        <f aca="false">ROUND(L438*K438,2)</f>
        <v>0</v>
      </c>
      <c r="BL438" s="10" t="s">
        <v>251</v>
      </c>
      <c r="BM438" s="10" t="s">
        <v>616</v>
      </c>
    </row>
    <row r="439" s="213" customFormat="true" ht="16.5" hidden="false" customHeight="true" outlineLevel="0" collapsed="false">
      <c r="B439" s="214"/>
      <c r="C439" s="215"/>
      <c r="D439" s="215"/>
      <c r="E439" s="216"/>
      <c r="F439" s="217" t="s">
        <v>617</v>
      </c>
      <c r="G439" s="217"/>
      <c r="H439" s="217"/>
      <c r="I439" s="217"/>
      <c r="J439" s="215"/>
      <c r="K439" s="218" t="n">
        <v>16.96</v>
      </c>
      <c r="L439" s="215"/>
      <c r="M439" s="215"/>
      <c r="N439" s="215"/>
      <c r="O439" s="215"/>
      <c r="P439" s="215"/>
      <c r="Q439" s="215"/>
      <c r="R439" s="219"/>
      <c r="T439" s="220"/>
      <c r="U439" s="215"/>
      <c r="V439" s="215"/>
      <c r="W439" s="215"/>
      <c r="X439" s="215"/>
      <c r="Y439" s="215"/>
      <c r="Z439" s="215"/>
      <c r="AA439" s="221"/>
      <c r="AT439" s="222" t="s">
        <v>179</v>
      </c>
      <c r="AU439" s="222" t="s">
        <v>112</v>
      </c>
      <c r="AV439" s="213" t="s">
        <v>112</v>
      </c>
      <c r="AW439" s="213" t="s">
        <v>39</v>
      </c>
      <c r="AX439" s="213" t="s">
        <v>85</v>
      </c>
      <c r="AY439" s="222" t="s">
        <v>171</v>
      </c>
    </row>
    <row r="440" s="224" customFormat="true" ht="16.5" hidden="false" customHeight="true" outlineLevel="0" collapsed="false">
      <c r="B440" s="225"/>
      <c r="C440" s="226"/>
      <c r="D440" s="226"/>
      <c r="E440" s="227"/>
      <c r="F440" s="228" t="s">
        <v>182</v>
      </c>
      <c r="G440" s="228"/>
      <c r="H440" s="228"/>
      <c r="I440" s="228"/>
      <c r="J440" s="226"/>
      <c r="K440" s="227"/>
      <c r="L440" s="226"/>
      <c r="M440" s="226"/>
      <c r="N440" s="226"/>
      <c r="O440" s="226"/>
      <c r="P440" s="226"/>
      <c r="Q440" s="226"/>
      <c r="R440" s="229"/>
      <c r="T440" s="230"/>
      <c r="U440" s="226"/>
      <c r="V440" s="226"/>
      <c r="W440" s="226"/>
      <c r="X440" s="226"/>
      <c r="Y440" s="226"/>
      <c r="Z440" s="226"/>
      <c r="AA440" s="231"/>
      <c r="AT440" s="232" t="s">
        <v>179</v>
      </c>
      <c r="AU440" s="232" t="s">
        <v>112</v>
      </c>
      <c r="AV440" s="224" t="s">
        <v>93</v>
      </c>
      <c r="AW440" s="224" t="s">
        <v>39</v>
      </c>
      <c r="AX440" s="224" t="s">
        <v>85</v>
      </c>
      <c r="AY440" s="232" t="s">
        <v>171</v>
      </c>
    </row>
    <row r="441" s="233" customFormat="true" ht="16.5" hidden="false" customHeight="true" outlineLevel="0" collapsed="false">
      <c r="B441" s="234"/>
      <c r="C441" s="235"/>
      <c r="D441" s="235"/>
      <c r="E441" s="236"/>
      <c r="F441" s="237" t="s">
        <v>219</v>
      </c>
      <c r="G441" s="237"/>
      <c r="H441" s="237"/>
      <c r="I441" s="237"/>
      <c r="J441" s="235"/>
      <c r="K441" s="238" t="n">
        <v>16.96</v>
      </c>
      <c r="L441" s="235"/>
      <c r="M441" s="235"/>
      <c r="N441" s="235"/>
      <c r="O441" s="235"/>
      <c r="P441" s="235"/>
      <c r="Q441" s="235"/>
      <c r="R441" s="239"/>
      <c r="T441" s="240"/>
      <c r="U441" s="235"/>
      <c r="V441" s="235"/>
      <c r="W441" s="235"/>
      <c r="X441" s="235"/>
      <c r="Y441" s="235"/>
      <c r="Z441" s="235"/>
      <c r="AA441" s="241"/>
      <c r="AT441" s="242" t="s">
        <v>179</v>
      </c>
      <c r="AU441" s="242" t="s">
        <v>112</v>
      </c>
      <c r="AV441" s="233" t="s">
        <v>176</v>
      </c>
      <c r="AW441" s="233" t="s">
        <v>39</v>
      </c>
      <c r="AX441" s="233" t="s">
        <v>93</v>
      </c>
      <c r="AY441" s="242" t="s">
        <v>171</v>
      </c>
    </row>
    <row r="442" s="32" customFormat="true" ht="16.5" hidden="false" customHeight="true" outlineLevel="0" collapsed="false">
      <c r="B442" s="33"/>
      <c r="C442" s="243" t="s">
        <v>618</v>
      </c>
      <c r="D442" s="243" t="s">
        <v>243</v>
      </c>
      <c r="E442" s="244" t="s">
        <v>619</v>
      </c>
      <c r="F442" s="245" t="s">
        <v>620</v>
      </c>
      <c r="G442" s="245"/>
      <c r="H442" s="245"/>
      <c r="I442" s="245"/>
      <c r="J442" s="246" t="s">
        <v>233</v>
      </c>
      <c r="K442" s="247" t="n">
        <v>0.005</v>
      </c>
      <c r="L442" s="248" t="n">
        <v>0</v>
      </c>
      <c r="M442" s="248"/>
      <c r="N442" s="249" t="n">
        <f aca="false">ROUND(L442*K442,2)</f>
        <v>0</v>
      </c>
      <c r="O442" s="249"/>
      <c r="P442" s="249"/>
      <c r="Q442" s="249"/>
      <c r="R442" s="35"/>
      <c r="T442" s="210"/>
      <c r="U442" s="44" t="s">
        <v>50</v>
      </c>
      <c r="V442" s="34"/>
      <c r="W442" s="211" t="n">
        <f aca="false">V442*K442</f>
        <v>0</v>
      </c>
      <c r="X442" s="211" t="n">
        <v>1</v>
      </c>
      <c r="Y442" s="211" t="n">
        <f aca="false">X442*K442</f>
        <v>0.005</v>
      </c>
      <c r="Z442" s="211" t="n">
        <v>0</v>
      </c>
      <c r="AA442" s="212" t="n">
        <f aca="false">Z442*K442</f>
        <v>0</v>
      </c>
      <c r="AR442" s="10" t="s">
        <v>375</v>
      </c>
      <c r="AT442" s="10" t="s">
        <v>243</v>
      </c>
      <c r="AU442" s="10" t="s">
        <v>112</v>
      </c>
      <c r="AY442" s="10" t="s">
        <v>171</v>
      </c>
      <c r="BE442" s="127" t="n">
        <f aca="false">IF(U442="základní",N442,0)</f>
        <v>0</v>
      </c>
      <c r="BF442" s="127" t="n">
        <f aca="false">IF(U442="snížená",N442,0)</f>
        <v>0</v>
      </c>
      <c r="BG442" s="127" t="n">
        <f aca="false">IF(U442="zákl. přenesená",N442,0)</f>
        <v>0</v>
      </c>
      <c r="BH442" s="127" t="n">
        <f aca="false">IF(U442="sníž. přenesená",N442,0)</f>
        <v>0</v>
      </c>
      <c r="BI442" s="127" t="n">
        <f aca="false">IF(U442="nulová",N442,0)</f>
        <v>0</v>
      </c>
      <c r="BJ442" s="10" t="s">
        <v>93</v>
      </c>
      <c r="BK442" s="127" t="n">
        <f aca="false">ROUND(L442*K442,2)</f>
        <v>0</v>
      </c>
      <c r="BL442" s="10" t="s">
        <v>251</v>
      </c>
      <c r="BM442" s="10" t="s">
        <v>621</v>
      </c>
    </row>
    <row r="443" customFormat="false" ht="25.5" hidden="false" customHeight="true" outlineLevel="0" collapsed="false">
      <c r="A443" s="32"/>
      <c r="B443" s="33"/>
      <c r="C443" s="203" t="s">
        <v>622</v>
      </c>
      <c r="D443" s="203" t="s">
        <v>172</v>
      </c>
      <c r="E443" s="204" t="s">
        <v>623</v>
      </c>
      <c r="F443" s="205" t="s">
        <v>624</v>
      </c>
      <c r="G443" s="205"/>
      <c r="H443" s="205"/>
      <c r="I443" s="205"/>
      <c r="J443" s="206" t="s">
        <v>261</v>
      </c>
      <c r="K443" s="207" t="n">
        <v>6.26</v>
      </c>
      <c r="L443" s="208" t="n">
        <v>0</v>
      </c>
      <c r="M443" s="208"/>
      <c r="N443" s="209" t="n">
        <f aca="false">ROUND(L443*K443,2)</f>
        <v>0</v>
      </c>
      <c r="O443" s="209"/>
      <c r="P443" s="209"/>
      <c r="Q443" s="209"/>
      <c r="R443" s="35"/>
      <c r="T443" s="210"/>
      <c r="U443" s="44" t="s">
        <v>50</v>
      </c>
      <c r="V443" s="34"/>
      <c r="W443" s="211" t="n">
        <f aca="false">V443*K443</f>
        <v>0</v>
      </c>
      <c r="X443" s="211" t="n">
        <v>0</v>
      </c>
      <c r="Y443" s="211" t="n">
        <f aca="false">X443*K443</f>
        <v>0</v>
      </c>
      <c r="Z443" s="211" t="n">
        <v>0</v>
      </c>
      <c r="AA443" s="212" t="n">
        <f aca="false">Z443*K443</f>
        <v>0</v>
      </c>
      <c r="AR443" s="10" t="s">
        <v>251</v>
      </c>
      <c r="AT443" s="10" t="s">
        <v>172</v>
      </c>
      <c r="AU443" s="10" t="s">
        <v>112</v>
      </c>
      <c r="AY443" s="10" t="s">
        <v>171</v>
      </c>
      <c r="BE443" s="127" t="n">
        <f aca="false">IF(U443="základní",N443,0)</f>
        <v>0</v>
      </c>
      <c r="BF443" s="127" t="n">
        <f aca="false">IF(U443="snížená",N443,0)</f>
        <v>0</v>
      </c>
      <c r="BG443" s="127" t="n">
        <f aca="false">IF(U443="zákl. přenesená",N443,0)</f>
        <v>0</v>
      </c>
      <c r="BH443" s="127" t="n">
        <f aca="false">IF(U443="sníž. přenesená",N443,0)</f>
        <v>0</v>
      </c>
      <c r="BI443" s="127" t="n">
        <f aca="false">IF(U443="nulová",N443,0)</f>
        <v>0</v>
      </c>
      <c r="BJ443" s="10" t="s">
        <v>93</v>
      </c>
      <c r="BK443" s="127" t="n">
        <f aca="false">ROUND(L443*K443,2)</f>
        <v>0</v>
      </c>
      <c r="BL443" s="10" t="s">
        <v>251</v>
      </c>
      <c r="BM443" s="10" t="s">
        <v>625</v>
      </c>
    </row>
    <row r="444" s="213" customFormat="true" ht="16.5" hidden="false" customHeight="true" outlineLevel="0" collapsed="false">
      <c r="B444" s="214"/>
      <c r="C444" s="215"/>
      <c r="D444" s="215"/>
      <c r="E444" s="216"/>
      <c r="F444" s="217" t="s">
        <v>626</v>
      </c>
      <c r="G444" s="217"/>
      <c r="H444" s="217"/>
      <c r="I444" s="217"/>
      <c r="J444" s="215"/>
      <c r="K444" s="218" t="n">
        <v>5.3</v>
      </c>
      <c r="L444" s="215"/>
      <c r="M444" s="215"/>
      <c r="N444" s="215"/>
      <c r="O444" s="215"/>
      <c r="P444" s="215"/>
      <c r="Q444" s="215"/>
      <c r="R444" s="219"/>
      <c r="T444" s="220"/>
      <c r="U444" s="215"/>
      <c r="V444" s="215"/>
      <c r="W444" s="215"/>
      <c r="X444" s="215"/>
      <c r="Y444" s="215"/>
      <c r="Z444" s="215"/>
      <c r="AA444" s="221"/>
      <c r="AT444" s="222" t="s">
        <v>179</v>
      </c>
      <c r="AU444" s="222" t="s">
        <v>112</v>
      </c>
      <c r="AV444" s="213" t="s">
        <v>112</v>
      </c>
      <c r="AW444" s="213" t="s">
        <v>39</v>
      </c>
      <c r="AX444" s="213" t="s">
        <v>85</v>
      </c>
      <c r="AY444" s="222" t="s">
        <v>171</v>
      </c>
    </row>
    <row r="445" customFormat="false" ht="16.5" hidden="false" customHeight="true" outlineLevel="0" collapsed="false">
      <c r="A445" s="213"/>
      <c r="B445" s="214"/>
      <c r="C445" s="215"/>
      <c r="D445" s="215"/>
      <c r="E445" s="216"/>
      <c r="F445" s="223" t="s">
        <v>627</v>
      </c>
      <c r="G445" s="223"/>
      <c r="H445" s="223"/>
      <c r="I445" s="223"/>
      <c r="J445" s="215"/>
      <c r="K445" s="218" t="n">
        <v>0.96</v>
      </c>
      <c r="L445" s="215"/>
      <c r="M445" s="215"/>
      <c r="N445" s="215"/>
      <c r="O445" s="215"/>
      <c r="P445" s="215"/>
      <c r="Q445" s="215"/>
      <c r="R445" s="219"/>
      <c r="T445" s="220"/>
      <c r="U445" s="215"/>
      <c r="V445" s="215"/>
      <c r="W445" s="215"/>
      <c r="X445" s="215"/>
      <c r="Y445" s="215"/>
      <c r="Z445" s="215"/>
      <c r="AA445" s="221"/>
      <c r="AT445" s="222" t="s">
        <v>179</v>
      </c>
      <c r="AU445" s="222" t="s">
        <v>112</v>
      </c>
      <c r="AV445" s="213" t="s">
        <v>112</v>
      </c>
      <c r="AW445" s="213" t="s">
        <v>39</v>
      </c>
      <c r="AX445" s="213" t="s">
        <v>85</v>
      </c>
      <c r="AY445" s="222" t="s">
        <v>171</v>
      </c>
    </row>
    <row r="446" s="224" customFormat="true" ht="16.5" hidden="false" customHeight="true" outlineLevel="0" collapsed="false">
      <c r="B446" s="225"/>
      <c r="C446" s="226"/>
      <c r="D446" s="226"/>
      <c r="E446" s="227"/>
      <c r="F446" s="228" t="s">
        <v>182</v>
      </c>
      <c r="G446" s="228"/>
      <c r="H446" s="228"/>
      <c r="I446" s="228"/>
      <c r="J446" s="226"/>
      <c r="K446" s="227"/>
      <c r="L446" s="226"/>
      <c r="M446" s="226"/>
      <c r="N446" s="226"/>
      <c r="O446" s="226"/>
      <c r="P446" s="226"/>
      <c r="Q446" s="226"/>
      <c r="R446" s="229"/>
      <c r="T446" s="230"/>
      <c r="U446" s="226"/>
      <c r="V446" s="226"/>
      <c r="W446" s="226"/>
      <c r="X446" s="226"/>
      <c r="Y446" s="226"/>
      <c r="Z446" s="226"/>
      <c r="AA446" s="231"/>
      <c r="AT446" s="232" t="s">
        <v>179</v>
      </c>
      <c r="AU446" s="232" t="s">
        <v>112</v>
      </c>
      <c r="AV446" s="224" t="s">
        <v>93</v>
      </c>
      <c r="AW446" s="224" t="s">
        <v>39</v>
      </c>
      <c r="AX446" s="224" t="s">
        <v>85</v>
      </c>
      <c r="AY446" s="232" t="s">
        <v>171</v>
      </c>
    </row>
    <row r="447" s="233" customFormat="true" ht="16.5" hidden="false" customHeight="true" outlineLevel="0" collapsed="false">
      <c r="B447" s="234"/>
      <c r="C447" s="235"/>
      <c r="D447" s="235"/>
      <c r="E447" s="236"/>
      <c r="F447" s="237" t="s">
        <v>219</v>
      </c>
      <c r="G447" s="237"/>
      <c r="H447" s="237"/>
      <c r="I447" s="237"/>
      <c r="J447" s="235"/>
      <c r="K447" s="238" t="n">
        <v>6.26</v>
      </c>
      <c r="L447" s="235"/>
      <c r="M447" s="235"/>
      <c r="N447" s="235"/>
      <c r="O447" s="235"/>
      <c r="P447" s="235"/>
      <c r="Q447" s="235"/>
      <c r="R447" s="239"/>
      <c r="T447" s="240"/>
      <c r="U447" s="235"/>
      <c r="V447" s="235"/>
      <c r="W447" s="235"/>
      <c r="X447" s="235"/>
      <c r="Y447" s="235"/>
      <c r="Z447" s="235"/>
      <c r="AA447" s="241"/>
      <c r="AT447" s="242" t="s">
        <v>179</v>
      </c>
      <c r="AU447" s="242" t="s">
        <v>112</v>
      </c>
      <c r="AV447" s="233" t="s">
        <v>176</v>
      </c>
      <c r="AW447" s="233" t="s">
        <v>39</v>
      </c>
      <c r="AX447" s="233" t="s">
        <v>93</v>
      </c>
      <c r="AY447" s="242" t="s">
        <v>171</v>
      </c>
    </row>
    <row r="448" s="32" customFormat="true" ht="16.5" hidden="false" customHeight="true" outlineLevel="0" collapsed="false">
      <c r="B448" s="33"/>
      <c r="C448" s="243" t="s">
        <v>628</v>
      </c>
      <c r="D448" s="243" t="s">
        <v>243</v>
      </c>
      <c r="E448" s="244" t="s">
        <v>619</v>
      </c>
      <c r="F448" s="245" t="s">
        <v>620</v>
      </c>
      <c r="G448" s="245"/>
      <c r="H448" s="245"/>
      <c r="I448" s="245"/>
      <c r="J448" s="246" t="s">
        <v>233</v>
      </c>
      <c r="K448" s="247" t="n">
        <v>0.002</v>
      </c>
      <c r="L448" s="248" t="n">
        <v>0</v>
      </c>
      <c r="M448" s="248"/>
      <c r="N448" s="249" t="n">
        <f aca="false">ROUND(L448*K448,2)</f>
        <v>0</v>
      </c>
      <c r="O448" s="249"/>
      <c r="P448" s="249"/>
      <c r="Q448" s="249"/>
      <c r="R448" s="35"/>
      <c r="T448" s="210"/>
      <c r="U448" s="44" t="s">
        <v>50</v>
      </c>
      <c r="V448" s="34"/>
      <c r="W448" s="211" t="n">
        <f aca="false">V448*K448</f>
        <v>0</v>
      </c>
      <c r="X448" s="211" t="n">
        <v>1</v>
      </c>
      <c r="Y448" s="211" t="n">
        <f aca="false">X448*K448</f>
        <v>0.002</v>
      </c>
      <c r="Z448" s="211" t="n">
        <v>0</v>
      </c>
      <c r="AA448" s="212" t="n">
        <f aca="false">Z448*K448</f>
        <v>0</v>
      </c>
      <c r="AR448" s="10" t="s">
        <v>375</v>
      </c>
      <c r="AT448" s="10" t="s">
        <v>243</v>
      </c>
      <c r="AU448" s="10" t="s">
        <v>112</v>
      </c>
      <c r="AY448" s="10" t="s">
        <v>171</v>
      </c>
      <c r="BE448" s="127" t="n">
        <f aca="false">IF(U448="základní",N448,0)</f>
        <v>0</v>
      </c>
      <c r="BF448" s="127" t="n">
        <f aca="false">IF(U448="snížená",N448,0)</f>
        <v>0</v>
      </c>
      <c r="BG448" s="127" t="n">
        <f aca="false">IF(U448="zákl. přenesená",N448,0)</f>
        <v>0</v>
      </c>
      <c r="BH448" s="127" t="n">
        <f aca="false">IF(U448="sníž. přenesená",N448,0)</f>
        <v>0</v>
      </c>
      <c r="BI448" s="127" t="n">
        <f aca="false">IF(U448="nulová",N448,0)</f>
        <v>0</v>
      </c>
      <c r="BJ448" s="10" t="s">
        <v>93</v>
      </c>
      <c r="BK448" s="127" t="n">
        <f aca="false">ROUND(L448*K448,2)</f>
        <v>0</v>
      </c>
      <c r="BL448" s="10" t="s">
        <v>251</v>
      </c>
      <c r="BM448" s="10" t="s">
        <v>629</v>
      </c>
    </row>
    <row r="449" customFormat="false" ht="25.5" hidden="false" customHeight="true" outlineLevel="0" collapsed="false">
      <c r="A449" s="32"/>
      <c r="B449" s="33"/>
      <c r="C449" s="203" t="s">
        <v>630</v>
      </c>
      <c r="D449" s="203" t="s">
        <v>172</v>
      </c>
      <c r="E449" s="204" t="s">
        <v>631</v>
      </c>
      <c r="F449" s="205" t="s">
        <v>632</v>
      </c>
      <c r="G449" s="205"/>
      <c r="H449" s="205"/>
      <c r="I449" s="205"/>
      <c r="J449" s="206" t="s">
        <v>261</v>
      </c>
      <c r="K449" s="207" t="n">
        <v>16.96</v>
      </c>
      <c r="L449" s="208" t="n">
        <v>0</v>
      </c>
      <c r="M449" s="208"/>
      <c r="N449" s="209" t="n">
        <f aca="false">ROUND(L449*K449,2)</f>
        <v>0</v>
      </c>
      <c r="O449" s="209"/>
      <c r="P449" s="209"/>
      <c r="Q449" s="209"/>
      <c r="R449" s="35"/>
      <c r="T449" s="210"/>
      <c r="U449" s="44" t="s">
        <v>50</v>
      </c>
      <c r="V449" s="34"/>
      <c r="W449" s="211" t="n">
        <f aca="false">V449*K449</f>
        <v>0</v>
      </c>
      <c r="X449" s="211" t="n">
        <v>0.0004</v>
      </c>
      <c r="Y449" s="211" t="n">
        <f aca="false">X449*K449</f>
        <v>0.006784</v>
      </c>
      <c r="Z449" s="211" t="n">
        <v>0</v>
      </c>
      <c r="AA449" s="212" t="n">
        <f aca="false">Z449*K449</f>
        <v>0</v>
      </c>
      <c r="AR449" s="10" t="s">
        <v>251</v>
      </c>
      <c r="AT449" s="10" t="s">
        <v>172</v>
      </c>
      <c r="AU449" s="10" t="s">
        <v>112</v>
      </c>
      <c r="AY449" s="10" t="s">
        <v>171</v>
      </c>
      <c r="BE449" s="127" t="n">
        <f aca="false">IF(U449="základní",N449,0)</f>
        <v>0</v>
      </c>
      <c r="BF449" s="127" t="n">
        <f aca="false">IF(U449="snížená",N449,0)</f>
        <v>0</v>
      </c>
      <c r="BG449" s="127" t="n">
        <f aca="false">IF(U449="zákl. přenesená",N449,0)</f>
        <v>0</v>
      </c>
      <c r="BH449" s="127" t="n">
        <f aca="false">IF(U449="sníž. přenesená",N449,0)</f>
        <v>0</v>
      </c>
      <c r="BI449" s="127" t="n">
        <f aca="false">IF(U449="nulová",N449,0)</f>
        <v>0</v>
      </c>
      <c r="BJ449" s="10" t="s">
        <v>93</v>
      </c>
      <c r="BK449" s="127" t="n">
        <f aca="false">ROUND(L449*K449,2)</f>
        <v>0</v>
      </c>
      <c r="BL449" s="10" t="s">
        <v>251</v>
      </c>
      <c r="BM449" s="10" t="s">
        <v>633</v>
      </c>
    </row>
    <row r="450" s="213" customFormat="true" ht="16.5" hidden="false" customHeight="true" outlineLevel="0" collapsed="false">
      <c r="B450" s="214"/>
      <c r="C450" s="215"/>
      <c r="D450" s="215"/>
      <c r="E450" s="216"/>
      <c r="F450" s="217" t="s">
        <v>617</v>
      </c>
      <c r="G450" s="217"/>
      <c r="H450" s="217"/>
      <c r="I450" s="217"/>
      <c r="J450" s="215"/>
      <c r="K450" s="218" t="n">
        <v>16.96</v>
      </c>
      <c r="L450" s="215"/>
      <c r="M450" s="215"/>
      <c r="N450" s="215"/>
      <c r="O450" s="215"/>
      <c r="P450" s="215"/>
      <c r="Q450" s="215"/>
      <c r="R450" s="219"/>
      <c r="T450" s="220"/>
      <c r="U450" s="215"/>
      <c r="V450" s="215"/>
      <c r="W450" s="215"/>
      <c r="X450" s="215"/>
      <c r="Y450" s="215"/>
      <c r="Z450" s="215"/>
      <c r="AA450" s="221"/>
      <c r="AT450" s="222" t="s">
        <v>179</v>
      </c>
      <c r="AU450" s="222" t="s">
        <v>112</v>
      </c>
      <c r="AV450" s="213" t="s">
        <v>112</v>
      </c>
      <c r="AW450" s="213" t="s">
        <v>39</v>
      </c>
      <c r="AX450" s="213" t="s">
        <v>85</v>
      </c>
      <c r="AY450" s="222" t="s">
        <v>171</v>
      </c>
    </row>
    <row r="451" s="224" customFormat="true" ht="16.5" hidden="false" customHeight="true" outlineLevel="0" collapsed="false">
      <c r="B451" s="225"/>
      <c r="C451" s="226"/>
      <c r="D451" s="226"/>
      <c r="E451" s="227"/>
      <c r="F451" s="228" t="s">
        <v>182</v>
      </c>
      <c r="G451" s="228"/>
      <c r="H451" s="228"/>
      <c r="I451" s="228"/>
      <c r="J451" s="226"/>
      <c r="K451" s="227"/>
      <c r="L451" s="226"/>
      <c r="M451" s="226"/>
      <c r="N451" s="226"/>
      <c r="O451" s="226"/>
      <c r="P451" s="226"/>
      <c r="Q451" s="226"/>
      <c r="R451" s="229"/>
      <c r="T451" s="230"/>
      <c r="U451" s="226"/>
      <c r="V451" s="226"/>
      <c r="W451" s="226"/>
      <c r="X451" s="226"/>
      <c r="Y451" s="226"/>
      <c r="Z451" s="226"/>
      <c r="AA451" s="231"/>
      <c r="AT451" s="232" t="s">
        <v>179</v>
      </c>
      <c r="AU451" s="232" t="s">
        <v>112</v>
      </c>
      <c r="AV451" s="224" t="s">
        <v>93</v>
      </c>
      <c r="AW451" s="224" t="s">
        <v>39</v>
      </c>
      <c r="AX451" s="224" t="s">
        <v>85</v>
      </c>
      <c r="AY451" s="232" t="s">
        <v>171</v>
      </c>
    </row>
    <row r="452" s="233" customFormat="true" ht="16.5" hidden="false" customHeight="true" outlineLevel="0" collapsed="false">
      <c r="B452" s="234"/>
      <c r="C452" s="235"/>
      <c r="D452" s="235"/>
      <c r="E452" s="236"/>
      <c r="F452" s="237" t="s">
        <v>219</v>
      </c>
      <c r="G452" s="237"/>
      <c r="H452" s="237"/>
      <c r="I452" s="237"/>
      <c r="J452" s="235"/>
      <c r="K452" s="238" t="n">
        <v>16.96</v>
      </c>
      <c r="L452" s="235"/>
      <c r="M452" s="235"/>
      <c r="N452" s="235"/>
      <c r="O452" s="235"/>
      <c r="P452" s="235"/>
      <c r="Q452" s="235"/>
      <c r="R452" s="239"/>
      <c r="T452" s="240"/>
      <c r="U452" s="235"/>
      <c r="V452" s="235"/>
      <c r="W452" s="235"/>
      <c r="X452" s="235"/>
      <c r="Y452" s="235"/>
      <c r="Z452" s="235"/>
      <c r="AA452" s="241"/>
      <c r="AT452" s="242" t="s">
        <v>179</v>
      </c>
      <c r="AU452" s="242" t="s">
        <v>112</v>
      </c>
      <c r="AV452" s="233" t="s">
        <v>176</v>
      </c>
      <c r="AW452" s="233" t="s">
        <v>39</v>
      </c>
      <c r="AX452" s="233" t="s">
        <v>93</v>
      </c>
      <c r="AY452" s="242" t="s">
        <v>171</v>
      </c>
    </row>
    <row r="453" s="32" customFormat="true" ht="25.5" hidden="false" customHeight="true" outlineLevel="0" collapsed="false">
      <c r="B453" s="33"/>
      <c r="C453" s="243" t="s">
        <v>634</v>
      </c>
      <c r="D453" s="243" t="s">
        <v>243</v>
      </c>
      <c r="E453" s="244" t="s">
        <v>635</v>
      </c>
      <c r="F453" s="245" t="s">
        <v>636</v>
      </c>
      <c r="G453" s="245"/>
      <c r="H453" s="245"/>
      <c r="I453" s="245"/>
      <c r="J453" s="246" t="s">
        <v>261</v>
      </c>
      <c r="K453" s="247" t="n">
        <v>19.504</v>
      </c>
      <c r="L453" s="248" t="n">
        <v>0</v>
      </c>
      <c r="M453" s="248"/>
      <c r="N453" s="249" t="n">
        <f aca="false">ROUND(L453*K453,2)</f>
        <v>0</v>
      </c>
      <c r="O453" s="249"/>
      <c r="P453" s="249"/>
      <c r="Q453" s="249"/>
      <c r="R453" s="35"/>
      <c r="T453" s="210"/>
      <c r="U453" s="44" t="s">
        <v>50</v>
      </c>
      <c r="V453" s="34"/>
      <c r="W453" s="211" t="n">
        <f aca="false">V453*K453</f>
        <v>0</v>
      </c>
      <c r="X453" s="211" t="n">
        <v>0.0041</v>
      </c>
      <c r="Y453" s="211" t="n">
        <f aca="false">X453*K453</f>
        <v>0.0799664</v>
      </c>
      <c r="Z453" s="211" t="n">
        <v>0</v>
      </c>
      <c r="AA453" s="212" t="n">
        <f aca="false">Z453*K453</f>
        <v>0</v>
      </c>
      <c r="AR453" s="10" t="s">
        <v>375</v>
      </c>
      <c r="AT453" s="10" t="s">
        <v>243</v>
      </c>
      <c r="AU453" s="10" t="s">
        <v>112</v>
      </c>
      <c r="AY453" s="10" t="s">
        <v>171</v>
      </c>
      <c r="BE453" s="127" t="n">
        <f aca="false">IF(U453="základní",N453,0)</f>
        <v>0</v>
      </c>
      <c r="BF453" s="127" t="n">
        <f aca="false">IF(U453="snížená",N453,0)</f>
        <v>0</v>
      </c>
      <c r="BG453" s="127" t="n">
        <f aca="false">IF(U453="zákl. přenesená",N453,0)</f>
        <v>0</v>
      </c>
      <c r="BH453" s="127" t="n">
        <f aca="false">IF(U453="sníž. přenesená",N453,0)</f>
        <v>0</v>
      </c>
      <c r="BI453" s="127" t="n">
        <f aca="false">IF(U453="nulová",N453,0)</f>
        <v>0</v>
      </c>
      <c r="BJ453" s="10" t="s">
        <v>93</v>
      </c>
      <c r="BK453" s="127" t="n">
        <f aca="false">ROUND(L453*K453,2)</f>
        <v>0</v>
      </c>
      <c r="BL453" s="10" t="s">
        <v>251</v>
      </c>
      <c r="BM453" s="10" t="s">
        <v>637</v>
      </c>
    </row>
    <row r="454" customFormat="false" ht="25.5" hidden="false" customHeight="true" outlineLevel="0" collapsed="false">
      <c r="A454" s="32"/>
      <c r="B454" s="33"/>
      <c r="C454" s="203" t="s">
        <v>638</v>
      </c>
      <c r="D454" s="203" t="s">
        <v>172</v>
      </c>
      <c r="E454" s="204" t="s">
        <v>639</v>
      </c>
      <c r="F454" s="205" t="s">
        <v>640</v>
      </c>
      <c r="G454" s="205"/>
      <c r="H454" s="205"/>
      <c r="I454" s="205"/>
      <c r="J454" s="206" t="s">
        <v>261</v>
      </c>
      <c r="K454" s="207" t="n">
        <v>6.26</v>
      </c>
      <c r="L454" s="208" t="n">
        <v>0</v>
      </c>
      <c r="M454" s="208"/>
      <c r="N454" s="209" t="n">
        <f aca="false">ROUND(L454*K454,2)</f>
        <v>0</v>
      </c>
      <c r="O454" s="209"/>
      <c r="P454" s="209"/>
      <c r="Q454" s="209"/>
      <c r="R454" s="35"/>
      <c r="T454" s="210"/>
      <c r="U454" s="44" t="s">
        <v>50</v>
      </c>
      <c r="V454" s="34"/>
      <c r="W454" s="211" t="n">
        <f aca="false">V454*K454</f>
        <v>0</v>
      </c>
      <c r="X454" s="211" t="n">
        <v>0.0004</v>
      </c>
      <c r="Y454" s="211" t="n">
        <f aca="false">X454*K454</f>
        <v>0.002504</v>
      </c>
      <c r="Z454" s="211" t="n">
        <v>0</v>
      </c>
      <c r="AA454" s="212" t="n">
        <f aca="false">Z454*K454</f>
        <v>0</v>
      </c>
      <c r="AR454" s="10" t="s">
        <v>251</v>
      </c>
      <c r="AT454" s="10" t="s">
        <v>172</v>
      </c>
      <c r="AU454" s="10" t="s">
        <v>112</v>
      </c>
      <c r="AY454" s="10" t="s">
        <v>171</v>
      </c>
      <c r="BE454" s="127" t="n">
        <f aca="false">IF(U454="základní",N454,0)</f>
        <v>0</v>
      </c>
      <c r="BF454" s="127" t="n">
        <f aca="false">IF(U454="snížená",N454,0)</f>
        <v>0</v>
      </c>
      <c r="BG454" s="127" t="n">
        <f aca="false">IF(U454="zákl. přenesená",N454,0)</f>
        <v>0</v>
      </c>
      <c r="BH454" s="127" t="n">
        <f aca="false">IF(U454="sníž. přenesená",N454,0)</f>
        <v>0</v>
      </c>
      <c r="BI454" s="127" t="n">
        <f aca="false">IF(U454="nulová",N454,0)</f>
        <v>0</v>
      </c>
      <c r="BJ454" s="10" t="s">
        <v>93</v>
      </c>
      <c r="BK454" s="127" t="n">
        <f aca="false">ROUND(L454*K454,2)</f>
        <v>0</v>
      </c>
      <c r="BL454" s="10" t="s">
        <v>251</v>
      </c>
      <c r="BM454" s="10" t="s">
        <v>641</v>
      </c>
    </row>
    <row r="455" s="213" customFormat="true" ht="16.5" hidden="false" customHeight="true" outlineLevel="0" collapsed="false">
      <c r="B455" s="214"/>
      <c r="C455" s="215"/>
      <c r="D455" s="215"/>
      <c r="E455" s="216"/>
      <c r="F455" s="217" t="s">
        <v>626</v>
      </c>
      <c r="G455" s="217"/>
      <c r="H455" s="217"/>
      <c r="I455" s="217"/>
      <c r="J455" s="215"/>
      <c r="K455" s="218" t="n">
        <v>5.3</v>
      </c>
      <c r="L455" s="215"/>
      <c r="M455" s="215"/>
      <c r="N455" s="215"/>
      <c r="O455" s="215"/>
      <c r="P455" s="215"/>
      <c r="Q455" s="215"/>
      <c r="R455" s="219"/>
      <c r="T455" s="220"/>
      <c r="U455" s="215"/>
      <c r="V455" s="215"/>
      <c r="W455" s="215"/>
      <c r="X455" s="215"/>
      <c r="Y455" s="215"/>
      <c r="Z455" s="215"/>
      <c r="AA455" s="221"/>
      <c r="AT455" s="222" t="s">
        <v>179</v>
      </c>
      <c r="AU455" s="222" t="s">
        <v>112</v>
      </c>
      <c r="AV455" s="213" t="s">
        <v>112</v>
      </c>
      <c r="AW455" s="213" t="s">
        <v>39</v>
      </c>
      <c r="AX455" s="213" t="s">
        <v>85</v>
      </c>
      <c r="AY455" s="222" t="s">
        <v>171</v>
      </c>
    </row>
    <row r="456" customFormat="false" ht="16.5" hidden="false" customHeight="true" outlineLevel="0" collapsed="false">
      <c r="A456" s="213"/>
      <c r="B456" s="214"/>
      <c r="C456" s="215"/>
      <c r="D456" s="215"/>
      <c r="E456" s="216"/>
      <c r="F456" s="223" t="s">
        <v>627</v>
      </c>
      <c r="G456" s="223"/>
      <c r="H456" s="223"/>
      <c r="I456" s="223"/>
      <c r="J456" s="215"/>
      <c r="K456" s="218" t="n">
        <v>0.96</v>
      </c>
      <c r="L456" s="215"/>
      <c r="M456" s="215"/>
      <c r="N456" s="215"/>
      <c r="O456" s="215"/>
      <c r="P456" s="215"/>
      <c r="Q456" s="215"/>
      <c r="R456" s="219"/>
      <c r="T456" s="220"/>
      <c r="U456" s="215"/>
      <c r="V456" s="215"/>
      <c r="W456" s="215"/>
      <c r="X456" s="215"/>
      <c r="Y456" s="215"/>
      <c r="Z456" s="215"/>
      <c r="AA456" s="221"/>
      <c r="AT456" s="222" t="s">
        <v>179</v>
      </c>
      <c r="AU456" s="222" t="s">
        <v>112</v>
      </c>
      <c r="AV456" s="213" t="s">
        <v>112</v>
      </c>
      <c r="AW456" s="213" t="s">
        <v>39</v>
      </c>
      <c r="AX456" s="213" t="s">
        <v>85</v>
      </c>
      <c r="AY456" s="222" t="s">
        <v>171</v>
      </c>
    </row>
    <row r="457" s="224" customFormat="true" ht="16.5" hidden="false" customHeight="true" outlineLevel="0" collapsed="false">
      <c r="B457" s="225"/>
      <c r="C457" s="226"/>
      <c r="D457" s="226"/>
      <c r="E457" s="227"/>
      <c r="F457" s="228" t="s">
        <v>182</v>
      </c>
      <c r="G457" s="228"/>
      <c r="H457" s="228"/>
      <c r="I457" s="228"/>
      <c r="J457" s="226"/>
      <c r="K457" s="227"/>
      <c r="L457" s="226"/>
      <c r="M457" s="226"/>
      <c r="N457" s="226"/>
      <c r="O457" s="226"/>
      <c r="P457" s="226"/>
      <c r="Q457" s="226"/>
      <c r="R457" s="229"/>
      <c r="T457" s="230"/>
      <c r="U457" s="226"/>
      <c r="V457" s="226"/>
      <c r="W457" s="226"/>
      <c r="X457" s="226"/>
      <c r="Y457" s="226"/>
      <c r="Z457" s="226"/>
      <c r="AA457" s="231"/>
      <c r="AT457" s="232" t="s">
        <v>179</v>
      </c>
      <c r="AU457" s="232" t="s">
        <v>112</v>
      </c>
      <c r="AV457" s="224" t="s">
        <v>93</v>
      </c>
      <c r="AW457" s="224" t="s">
        <v>39</v>
      </c>
      <c r="AX457" s="224" t="s">
        <v>85</v>
      </c>
      <c r="AY457" s="232" t="s">
        <v>171</v>
      </c>
    </row>
    <row r="458" s="233" customFormat="true" ht="16.5" hidden="false" customHeight="true" outlineLevel="0" collapsed="false">
      <c r="B458" s="234"/>
      <c r="C458" s="235"/>
      <c r="D458" s="235"/>
      <c r="E458" s="236"/>
      <c r="F458" s="237" t="s">
        <v>219</v>
      </c>
      <c r="G458" s="237"/>
      <c r="H458" s="237"/>
      <c r="I458" s="237"/>
      <c r="J458" s="235"/>
      <c r="K458" s="238" t="n">
        <v>6.26</v>
      </c>
      <c r="L458" s="235"/>
      <c r="M458" s="235"/>
      <c r="N458" s="235"/>
      <c r="O458" s="235"/>
      <c r="P458" s="235"/>
      <c r="Q458" s="235"/>
      <c r="R458" s="239"/>
      <c r="T458" s="240"/>
      <c r="U458" s="235"/>
      <c r="V458" s="235"/>
      <c r="W458" s="235"/>
      <c r="X458" s="235"/>
      <c r="Y458" s="235"/>
      <c r="Z458" s="235"/>
      <c r="AA458" s="241"/>
      <c r="AT458" s="242" t="s">
        <v>179</v>
      </c>
      <c r="AU458" s="242" t="s">
        <v>112</v>
      </c>
      <c r="AV458" s="233" t="s">
        <v>176</v>
      </c>
      <c r="AW458" s="233" t="s">
        <v>39</v>
      </c>
      <c r="AX458" s="233" t="s">
        <v>93</v>
      </c>
      <c r="AY458" s="242" t="s">
        <v>171</v>
      </c>
    </row>
    <row r="459" s="32" customFormat="true" ht="25.5" hidden="false" customHeight="true" outlineLevel="0" collapsed="false">
      <c r="B459" s="33"/>
      <c r="C459" s="243" t="s">
        <v>642</v>
      </c>
      <c r="D459" s="243" t="s">
        <v>243</v>
      </c>
      <c r="E459" s="244" t="s">
        <v>635</v>
      </c>
      <c r="F459" s="245" t="s">
        <v>636</v>
      </c>
      <c r="G459" s="245"/>
      <c r="H459" s="245"/>
      <c r="I459" s="245"/>
      <c r="J459" s="246" t="s">
        <v>261</v>
      </c>
      <c r="K459" s="247" t="n">
        <v>7.512</v>
      </c>
      <c r="L459" s="248" t="n">
        <v>0</v>
      </c>
      <c r="M459" s="248"/>
      <c r="N459" s="249" t="n">
        <f aca="false">ROUND(L459*K459,2)</f>
        <v>0</v>
      </c>
      <c r="O459" s="249"/>
      <c r="P459" s="249"/>
      <c r="Q459" s="249"/>
      <c r="R459" s="35"/>
      <c r="T459" s="210"/>
      <c r="U459" s="44" t="s">
        <v>50</v>
      </c>
      <c r="V459" s="34"/>
      <c r="W459" s="211" t="n">
        <f aca="false">V459*K459</f>
        <v>0</v>
      </c>
      <c r="X459" s="211" t="n">
        <v>0.0041</v>
      </c>
      <c r="Y459" s="211" t="n">
        <f aca="false">X459*K459</f>
        <v>0.0307992</v>
      </c>
      <c r="Z459" s="211" t="n">
        <v>0</v>
      </c>
      <c r="AA459" s="212" t="n">
        <f aca="false">Z459*K459</f>
        <v>0</v>
      </c>
      <c r="AR459" s="10" t="s">
        <v>375</v>
      </c>
      <c r="AT459" s="10" t="s">
        <v>243</v>
      </c>
      <c r="AU459" s="10" t="s">
        <v>112</v>
      </c>
      <c r="AY459" s="10" t="s">
        <v>171</v>
      </c>
      <c r="BE459" s="127" t="n">
        <f aca="false">IF(U459="základní",N459,0)</f>
        <v>0</v>
      </c>
      <c r="BF459" s="127" t="n">
        <f aca="false">IF(U459="snížená",N459,0)</f>
        <v>0</v>
      </c>
      <c r="BG459" s="127" t="n">
        <f aca="false">IF(U459="zákl. přenesená",N459,0)</f>
        <v>0</v>
      </c>
      <c r="BH459" s="127" t="n">
        <f aca="false">IF(U459="sníž. přenesená",N459,0)</f>
        <v>0</v>
      </c>
      <c r="BI459" s="127" t="n">
        <f aca="false">IF(U459="nulová",N459,0)</f>
        <v>0</v>
      </c>
      <c r="BJ459" s="10" t="s">
        <v>93</v>
      </c>
      <c r="BK459" s="127" t="n">
        <f aca="false">ROUND(L459*K459,2)</f>
        <v>0</v>
      </c>
      <c r="BL459" s="10" t="s">
        <v>251</v>
      </c>
      <c r="BM459" s="10" t="s">
        <v>643</v>
      </c>
    </row>
    <row r="460" customFormat="false" ht="25.5" hidden="false" customHeight="true" outlineLevel="0" collapsed="false">
      <c r="A460" s="32"/>
      <c r="B460" s="33"/>
      <c r="C460" s="203" t="s">
        <v>644</v>
      </c>
      <c r="D460" s="203" t="s">
        <v>172</v>
      </c>
      <c r="E460" s="204" t="s">
        <v>645</v>
      </c>
      <c r="F460" s="205" t="s">
        <v>646</v>
      </c>
      <c r="G460" s="205"/>
      <c r="H460" s="205"/>
      <c r="I460" s="205"/>
      <c r="J460" s="206" t="s">
        <v>330</v>
      </c>
      <c r="K460" s="207" t="n">
        <v>3.2</v>
      </c>
      <c r="L460" s="208" t="n">
        <v>0</v>
      </c>
      <c r="M460" s="208"/>
      <c r="N460" s="209" t="n">
        <f aca="false">ROUND(L460*K460,2)</f>
        <v>0</v>
      </c>
      <c r="O460" s="209"/>
      <c r="P460" s="209"/>
      <c r="Q460" s="209"/>
      <c r="R460" s="35"/>
      <c r="T460" s="210"/>
      <c r="U460" s="44" t="s">
        <v>50</v>
      </c>
      <c r="V460" s="34"/>
      <c r="W460" s="211" t="n">
        <f aca="false">V460*K460</f>
        <v>0</v>
      </c>
      <c r="X460" s="211" t="n">
        <v>0.0002</v>
      </c>
      <c r="Y460" s="211" t="n">
        <f aca="false">X460*K460</f>
        <v>0.00064</v>
      </c>
      <c r="Z460" s="211" t="n">
        <v>0</v>
      </c>
      <c r="AA460" s="212" t="n">
        <f aca="false">Z460*K460</f>
        <v>0</v>
      </c>
      <c r="AR460" s="10" t="s">
        <v>251</v>
      </c>
      <c r="AT460" s="10" t="s">
        <v>172</v>
      </c>
      <c r="AU460" s="10" t="s">
        <v>112</v>
      </c>
      <c r="AY460" s="10" t="s">
        <v>171</v>
      </c>
      <c r="BE460" s="127" t="n">
        <f aca="false">IF(U460="základní",N460,0)</f>
        <v>0</v>
      </c>
      <c r="BF460" s="127" t="n">
        <f aca="false">IF(U460="snížená",N460,0)</f>
        <v>0</v>
      </c>
      <c r="BG460" s="127" t="n">
        <f aca="false">IF(U460="zákl. přenesená",N460,0)</f>
        <v>0</v>
      </c>
      <c r="BH460" s="127" t="n">
        <f aca="false">IF(U460="sníž. přenesená",N460,0)</f>
        <v>0</v>
      </c>
      <c r="BI460" s="127" t="n">
        <f aca="false">IF(U460="nulová",N460,0)</f>
        <v>0</v>
      </c>
      <c r="BJ460" s="10" t="s">
        <v>93</v>
      </c>
      <c r="BK460" s="127" t="n">
        <f aca="false">ROUND(L460*K460,2)</f>
        <v>0</v>
      </c>
      <c r="BL460" s="10" t="s">
        <v>251</v>
      </c>
      <c r="BM460" s="10" t="s">
        <v>647</v>
      </c>
    </row>
    <row r="461" s="213" customFormat="true" ht="16.5" hidden="false" customHeight="true" outlineLevel="0" collapsed="false">
      <c r="B461" s="214"/>
      <c r="C461" s="215"/>
      <c r="D461" s="215"/>
      <c r="E461" s="216"/>
      <c r="F461" s="217" t="s">
        <v>648</v>
      </c>
      <c r="G461" s="217"/>
      <c r="H461" s="217"/>
      <c r="I461" s="217"/>
      <c r="J461" s="215"/>
      <c r="K461" s="218" t="n">
        <v>3.2</v>
      </c>
      <c r="L461" s="215"/>
      <c r="M461" s="215"/>
      <c r="N461" s="215"/>
      <c r="O461" s="215"/>
      <c r="P461" s="215"/>
      <c r="Q461" s="215"/>
      <c r="R461" s="219"/>
      <c r="T461" s="220"/>
      <c r="U461" s="215"/>
      <c r="V461" s="215"/>
      <c r="W461" s="215"/>
      <c r="X461" s="215"/>
      <c r="Y461" s="215"/>
      <c r="Z461" s="215"/>
      <c r="AA461" s="221"/>
      <c r="AT461" s="222" t="s">
        <v>179</v>
      </c>
      <c r="AU461" s="222" t="s">
        <v>112</v>
      </c>
      <c r="AV461" s="213" t="s">
        <v>112</v>
      </c>
      <c r="AW461" s="213" t="s">
        <v>39</v>
      </c>
      <c r="AX461" s="213" t="s">
        <v>85</v>
      </c>
      <c r="AY461" s="222" t="s">
        <v>171</v>
      </c>
    </row>
    <row r="462" s="224" customFormat="true" ht="16.5" hidden="false" customHeight="true" outlineLevel="0" collapsed="false">
      <c r="B462" s="225"/>
      <c r="C462" s="226"/>
      <c r="D462" s="226"/>
      <c r="E462" s="227"/>
      <c r="F462" s="228" t="s">
        <v>649</v>
      </c>
      <c r="G462" s="228"/>
      <c r="H462" s="228"/>
      <c r="I462" s="228"/>
      <c r="J462" s="226"/>
      <c r="K462" s="227"/>
      <c r="L462" s="226"/>
      <c r="M462" s="226"/>
      <c r="N462" s="226"/>
      <c r="O462" s="226"/>
      <c r="P462" s="226"/>
      <c r="Q462" s="226"/>
      <c r="R462" s="229"/>
      <c r="T462" s="230"/>
      <c r="U462" s="226"/>
      <c r="V462" s="226"/>
      <c r="W462" s="226"/>
      <c r="X462" s="226"/>
      <c r="Y462" s="226"/>
      <c r="Z462" s="226"/>
      <c r="AA462" s="231"/>
      <c r="AT462" s="232" t="s">
        <v>179</v>
      </c>
      <c r="AU462" s="232" t="s">
        <v>112</v>
      </c>
      <c r="AV462" s="224" t="s">
        <v>93</v>
      </c>
      <c r="AW462" s="224" t="s">
        <v>39</v>
      </c>
      <c r="AX462" s="224" t="s">
        <v>85</v>
      </c>
      <c r="AY462" s="232" t="s">
        <v>171</v>
      </c>
    </row>
    <row r="463" s="233" customFormat="true" ht="16.5" hidden="false" customHeight="true" outlineLevel="0" collapsed="false">
      <c r="B463" s="234"/>
      <c r="C463" s="235"/>
      <c r="D463" s="235"/>
      <c r="E463" s="236"/>
      <c r="F463" s="237" t="s">
        <v>219</v>
      </c>
      <c r="G463" s="237"/>
      <c r="H463" s="237"/>
      <c r="I463" s="237"/>
      <c r="J463" s="235"/>
      <c r="K463" s="238" t="n">
        <v>3.2</v>
      </c>
      <c r="L463" s="235"/>
      <c r="M463" s="235"/>
      <c r="N463" s="235"/>
      <c r="O463" s="235"/>
      <c r="P463" s="235"/>
      <c r="Q463" s="235"/>
      <c r="R463" s="239"/>
      <c r="T463" s="240"/>
      <c r="U463" s="235"/>
      <c r="V463" s="235"/>
      <c r="W463" s="235"/>
      <c r="X463" s="235"/>
      <c r="Y463" s="235"/>
      <c r="Z463" s="235"/>
      <c r="AA463" s="241"/>
      <c r="AT463" s="242" t="s">
        <v>179</v>
      </c>
      <c r="AU463" s="242" t="s">
        <v>112</v>
      </c>
      <c r="AV463" s="233" t="s">
        <v>176</v>
      </c>
      <c r="AW463" s="233" t="s">
        <v>39</v>
      </c>
      <c r="AX463" s="233" t="s">
        <v>93</v>
      </c>
      <c r="AY463" s="242" t="s">
        <v>171</v>
      </c>
    </row>
    <row r="464" s="32" customFormat="true" ht="25.5" hidden="false" customHeight="true" outlineLevel="0" collapsed="false">
      <c r="B464" s="33"/>
      <c r="C464" s="243" t="s">
        <v>650</v>
      </c>
      <c r="D464" s="243" t="s">
        <v>243</v>
      </c>
      <c r="E464" s="244" t="s">
        <v>635</v>
      </c>
      <c r="F464" s="245" t="s">
        <v>636</v>
      </c>
      <c r="G464" s="245"/>
      <c r="H464" s="245"/>
      <c r="I464" s="245"/>
      <c r="J464" s="246" t="s">
        <v>261</v>
      </c>
      <c r="K464" s="247" t="n">
        <v>1.92</v>
      </c>
      <c r="L464" s="248" t="n">
        <v>0</v>
      </c>
      <c r="M464" s="248"/>
      <c r="N464" s="249" t="n">
        <f aca="false">ROUND(L464*K464,2)</f>
        <v>0</v>
      </c>
      <c r="O464" s="249"/>
      <c r="P464" s="249"/>
      <c r="Q464" s="249"/>
      <c r="R464" s="35"/>
      <c r="T464" s="210"/>
      <c r="U464" s="44" t="s">
        <v>50</v>
      </c>
      <c r="V464" s="34"/>
      <c r="W464" s="211" t="n">
        <f aca="false">V464*K464</f>
        <v>0</v>
      </c>
      <c r="X464" s="211" t="n">
        <v>0.0041</v>
      </c>
      <c r="Y464" s="211" t="n">
        <f aca="false">X464*K464</f>
        <v>0.007872</v>
      </c>
      <c r="Z464" s="211" t="n">
        <v>0</v>
      </c>
      <c r="AA464" s="212" t="n">
        <f aca="false">Z464*K464</f>
        <v>0</v>
      </c>
      <c r="AR464" s="10" t="s">
        <v>375</v>
      </c>
      <c r="AT464" s="10" t="s">
        <v>243</v>
      </c>
      <c r="AU464" s="10" t="s">
        <v>112</v>
      </c>
      <c r="AY464" s="10" t="s">
        <v>171</v>
      </c>
      <c r="BE464" s="127" t="n">
        <f aca="false">IF(U464="základní",N464,0)</f>
        <v>0</v>
      </c>
      <c r="BF464" s="127" t="n">
        <f aca="false">IF(U464="snížená",N464,0)</f>
        <v>0</v>
      </c>
      <c r="BG464" s="127" t="n">
        <f aca="false">IF(U464="zákl. přenesená",N464,0)</f>
        <v>0</v>
      </c>
      <c r="BH464" s="127" t="n">
        <f aca="false">IF(U464="sníž. přenesená",N464,0)</f>
        <v>0</v>
      </c>
      <c r="BI464" s="127" t="n">
        <f aca="false">IF(U464="nulová",N464,0)</f>
        <v>0</v>
      </c>
      <c r="BJ464" s="10" t="s">
        <v>93</v>
      </c>
      <c r="BK464" s="127" t="n">
        <f aca="false">ROUND(L464*K464,2)</f>
        <v>0</v>
      </c>
      <c r="BL464" s="10" t="s">
        <v>251</v>
      </c>
      <c r="BM464" s="10" t="s">
        <v>651</v>
      </c>
    </row>
    <row r="465" customFormat="false" ht="38.25" hidden="false" customHeight="true" outlineLevel="0" collapsed="false">
      <c r="A465" s="32"/>
      <c r="B465" s="33"/>
      <c r="C465" s="203" t="s">
        <v>652</v>
      </c>
      <c r="D465" s="203" t="s">
        <v>172</v>
      </c>
      <c r="E465" s="204" t="s">
        <v>653</v>
      </c>
      <c r="F465" s="205" t="s">
        <v>654</v>
      </c>
      <c r="G465" s="205"/>
      <c r="H465" s="205"/>
      <c r="I465" s="205"/>
      <c r="J465" s="206" t="s">
        <v>655</v>
      </c>
      <c r="K465" s="252" t="n">
        <v>0</v>
      </c>
      <c r="L465" s="208" t="n">
        <v>0</v>
      </c>
      <c r="M465" s="208"/>
      <c r="N465" s="209" t="n">
        <f aca="false">ROUND(L465*K465,2)</f>
        <v>0</v>
      </c>
      <c r="O465" s="209"/>
      <c r="P465" s="209"/>
      <c r="Q465" s="209"/>
      <c r="R465" s="35"/>
      <c r="T465" s="210"/>
      <c r="U465" s="44" t="s">
        <v>50</v>
      </c>
      <c r="V465" s="34"/>
      <c r="W465" s="211" t="n">
        <f aca="false">V465*K465</f>
        <v>0</v>
      </c>
      <c r="X465" s="211" t="n">
        <v>0</v>
      </c>
      <c r="Y465" s="211" t="n">
        <f aca="false">X465*K465</f>
        <v>0</v>
      </c>
      <c r="Z465" s="211" t="n">
        <v>0</v>
      </c>
      <c r="AA465" s="212" t="n">
        <f aca="false">Z465*K465</f>
        <v>0</v>
      </c>
      <c r="AR465" s="10" t="s">
        <v>251</v>
      </c>
      <c r="AT465" s="10" t="s">
        <v>172</v>
      </c>
      <c r="AU465" s="10" t="s">
        <v>112</v>
      </c>
      <c r="AY465" s="10" t="s">
        <v>171</v>
      </c>
      <c r="BE465" s="127" t="n">
        <f aca="false">IF(U465="základní",N465,0)</f>
        <v>0</v>
      </c>
      <c r="BF465" s="127" t="n">
        <f aca="false">IF(U465="snížená",N465,0)</f>
        <v>0</v>
      </c>
      <c r="BG465" s="127" t="n">
        <f aca="false">IF(U465="zákl. přenesená",N465,0)</f>
        <v>0</v>
      </c>
      <c r="BH465" s="127" t="n">
        <f aca="false">IF(U465="sníž. přenesená",N465,0)</f>
        <v>0</v>
      </c>
      <c r="BI465" s="127" t="n">
        <f aca="false">IF(U465="nulová",N465,0)</f>
        <v>0</v>
      </c>
      <c r="BJ465" s="10" t="s">
        <v>93</v>
      </c>
      <c r="BK465" s="127" t="n">
        <f aca="false">ROUND(L465*K465,2)</f>
        <v>0</v>
      </c>
      <c r="BL465" s="10" t="s">
        <v>251</v>
      </c>
      <c r="BM465" s="10" t="s">
        <v>656</v>
      </c>
    </row>
    <row r="466" s="190" customFormat="true" ht="29.9" hidden="false" customHeight="true" outlineLevel="0" collapsed="false">
      <c r="B466" s="191"/>
      <c r="C466" s="192"/>
      <c r="D466" s="201" t="s">
        <v>134</v>
      </c>
      <c r="E466" s="201"/>
      <c r="F466" s="201"/>
      <c r="G466" s="201"/>
      <c r="H466" s="201"/>
      <c r="I466" s="201"/>
      <c r="J466" s="201"/>
      <c r="K466" s="201"/>
      <c r="L466" s="201"/>
      <c r="M466" s="201"/>
      <c r="N466" s="250" t="n">
        <f aca="false">BK466</f>
        <v>0</v>
      </c>
      <c r="O466" s="250"/>
      <c r="P466" s="250"/>
      <c r="Q466" s="250"/>
      <c r="R466" s="194"/>
      <c r="T466" s="195"/>
      <c r="U466" s="192"/>
      <c r="V466" s="192"/>
      <c r="W466" s="196" t="n">
        <f aca="false">SUM(W467:W478)</f>
        <v>0</v>
      </c>
      <c r="X466" s="192"/>
      <c r="Y466" s="196" t="n">
        <f aca="false">SUM(Y467:Y478)</f>
        <v>0.03143427</v>
      </c>
      <c r="Z466" s="192"/>
      <c r="AA466" s="197" t="n">
        <f aca="false">SUM(AA467:AA478)</f>
        <v>0</v>
      </c>
      <c r="AR466" s="198" t="s">
        <v>112</v>
      </c>
      <c r="AT466" s="199" t="s">
        <v>84</v>
      </c>
      <c r="AU466" s="199" t="s">
        <v>93</v>
      </c>
      <c r="AY466" s="198" t="s">
        <v>171</v>
      </c>
      <c r="BK466" s="200" t="n">
        <f aca="false">SUM(BK467:BK478)</f>
        <v>0</v>
      </c>
    </row>
    <row r="467" s="32" customFormat="true" ht="38.25" hidden="false" customHeight="true" outlineLevel="0" collapsed="false">
      <c r="B467" s="33"/>
      <c r="C467" s="203" t="s">
        <v>657</v>
      </c>
      <c r="D467" s="203" t="s">
        <v>172</v>
      </c>
      <c r="E467" s="204" t="s">
        <v>658</v>
      </c>
      <c r="F467" s="205" t="s">
        <v>659</v>
      </c>
      <c r="G467" s="205"/>
      <c r="H467" s="205"/>
      <c r="I467" s="205"/>
      <c r="J467" s="206" t="s">
        <v>261</v>
      </c>
      <c r="K467" s="207" t="n">
        <v>4.689</v>
      </c>
      <c r="L467" s="208" t="n">
        <v>0</v>
      </c>
      <c r="M467" s="208"/>
      <c r="N467" s="209" t="n">
        <f aca="false">ROUND(L467*K467,2)</f>
        <v>0</v>
      </c>
      <c r="O467" s="209"/>
      <c r="P467" s="209"/>
      <c r="Q467" s="209"/>
      <c r="R467" s="35"/>
      <c r="T467" s="210"/>
      <c r="U467" s="44" t="s">
        <v>50</v>
      </c>
      <c r="V467" s="34"/>
      <c r="W467" s="211" t="n">
        <f aca="false">V467*K467</f>
        <v>0</v>
      </c>
      <c r="X467" s="211" t="n">
        <v>0.006</v>
      </c>
      <c r="Y467" s="211" t="n">
        <f aca="false">X467*K467</f>
        <v>0.028134</v>
      </c>
      <c r="Z467" s="211" t="n">
        <v>0</v>
      </c>
      <c r="AA467" s="212" t="n">
        <f aca="false">Z467*K467</f>
        <v>0</v>
      </c>
      <c r="AR467" s="10" t="s">
        <v>251</v>
      </c>
      <c r="AT467" s="10" t="s">
        <v>172</v>
      </c>
      <c r="AU467" s="10" t="s">
        <v>112</v>
      </c>
      <c r="AY467" s="10" t="s">
        <v>171</v>
      </c>
      <c r="BE467" s="127" t="n">
        <f aca="false">IF(U467="základní",N467,0)</f>
        <v>0</v>
      </c>
      <c r="BF467" s="127" t="n">
        <f aca="false">IF(U467="snížená",N467,0)</f>
        <v>0</v>
      </c>
      <c r="BG467" s="127" t="n">
        <f aca="false">IF(U467="zákl. přenesená",N467,0)</f>
        <v>0</v>
      </c>
      <c r="BH467" s="127" t="n">
        <f aca="false">IF(U467="sníž. přenesená",N467,0)</f>
        <v>0</v>
      </c>
      <c r="BI467" s="127" t="n">
        <f aca="false">IF(U467="nulová",N467,0)</f>
        <v>0</v>
      </c>
      <c r="BJ467" s="10" t="s">
        <v>93</v>
      </c>
      <c r="BK467" s="127" t="n">
        <f aca="false">ROUND(L467*K467,2)</f>
        <v>0</v>
      </c>
      <c r="BL467" s="10" t="s">
        <v>251</v>
      </c>
      <c r="BM467" s="10" t="s">
        <v>660</v>
      </c>
    </row>
    <row r="468" s="213" customFormat="true" ht="16.5" hidden="false" customHeight="true" outlineLevel="0" collapsed="false">
      <c r="B468" s="214"/>
      <c r="C468" s="215"/>
      <c r="D468" s="215"/>
      <c r="E468" s="216"/>
      <c r="F468" s="217" t="s">
        <v>661</v>
      </c>
      <c r="G468" s="217"/>
      <c r="H468" s="217"/>
      <c r="I468" s="217"/>
      <c r="J468" s="215"/>
      <c r="K468" s="218" t="n">
        <v>1.565</v>
      </c>
      <c r="L468" s="215"/>
      <c r="M468" s="215"/>
      <c r="N468" s="215"/>
      <c r="O468" s="215"/>
      <c r="P468" s="215"/>
      <c r="Q468" s="215"/>
      <c r="R468" s="219"/>
      <c r="T468" s="220"/>
      <c r="U468" s="215"/>
      <c r="V468" s="215"/>
      <c r="W468" s="215"/>
      <c r="X468" s="215"/>
      <c r="Y468" s="215"/>
      <c r="Z468" s="215"/>
      <c r="AA468" s="221"/>
      <c r="AT468" s="222" t="s">
        <v>179</v>
      </c>
      <c r="AU468" s="222" t="s">
        <v>112</v>
      </c>
      <c r="AV468" s="213" t="s">
        <v>112</v>
      </c>
      <c r="AW468" s="213" t="s">
        <v>39</v>
      </c>
      <c r="AX468" s="213" t="s">
        <v>85</v>
      </c>
      <c r="AY468" s="222" t="s">
        <v>171</v>
      </c>
    </row>
    <row r="469" s="224" customFormat="true" ht="16.5" hidden="false" customHeight="true" outlineLevel="0" collapsed="false">
      <c r="B469" s="225"/>
      <c r="C469" s="226"/>
      <c r="D469" s="226"/>
      <c r="E469" s="227"/>
      <c r="F469" s="228" t="s">
        <v>662</v>
      </c>
      <c r="G469" s="228"/>
      <c r="H469" s="228"/>
      <c r="I469" s="228"/>
      <c r="J469" s="226"/>
      <c r="K469" s="227"/>
      <c r="L469" s="226"/>
      <c r="M469" s="226"/>
      <c r="N469" s="226"/>
      <c r="O469" s="226"/>
      <c r="P469" s="226"/>
      <c r="Q469" s="226"/>
      <c r="R469" s="229"/>
      <c r="T469" s="230"/>
      <c r="U469" s="226"/>
      <c r="V469" s="226"/>
      <c r="W469" s="226"/>
      <c r="X469" s="226"/>
      <c r="Y469" s="226"/>
      <c r="Z469" s="226"/>
      <c r="AA469" s="231"/>
      <c r="AT469" s="232" t="s">
        <v>179</v>
      </c>
      <c r="AU469" s="232" t="s">
        <v>112</v>
      </c>
      <c r="AV469" s="224" t="s">
        <v>93</v>
      </c>
      <c r="AW469" s="224" t="s">
        <v>39</v>
      </c>
      <c r="AX469" s="224" t="s">
        <v>85</v>
      </c>
      <c r="AY469" s="232" t="s">
        <v>171</v>
      </c>
    </row>
    <row r="470" s="213" customFormat="true" ht="16.5" hidden="false" customHeight="true" outlineLevel="0" collapsed="false">
      <c r="B470" s="214"/>
      <c r="C470" s="215"/>
      <c r="D470" s="215"/>
      <c r="E470" s="216"/>
      <c r="F470" s="223" t="s">
        <v>663</v>
      </c>
      <c r="G470" s="223"/>
      <c r="H470" s="223"/>
      <c r="I470" s="223"/>
      <c r="J470" s="215"/>
      <c r="K470" s="218" t="n">
        <v>2.669</v>
      </c>
      <c r="L470" s="215"/>
      <c r="M470" s="215"/>
      <c r="N470" s="215"/>
      <c r="O470" s="215"/>
      <c r="P470" s="215"/>
      <c r="Q470" s="215"/>
      <c r="R470" s="219"/>
      <c r="T470" s="220"/>
      <c r="U470" s="215"/>
      <c r="V470" s="215"/>
      <c r="W470" s="215"/>
      <c r="X470" s="215"/>
      <c r="Y470" s="215"/>
      <c r="Z470" s="215"/>
      <c r="AA470" s="221"/>
      <c r="AT470" s="222" t="s">
        <v>179</v>
      </c>
      <c r="AU470" s="222" t="s">
        <v>112</v>
      </c>
      <c r="AV470" s="213" t="s">
        <v>112</v>
      </c>
      <c r="AW470" s="213" t="s">
        <v>39</v>
      </c>
      <c r="AX470" s="213" t="s">
        <v>85</v>
      </c>
      <c r="AY470" s="222" t="s">
        <v>171</v>
      </c>
    </row>
    <row r="471" s="213" customFormat="true" ht="16.5" hidden="false" customHeight="true" outlineLevel="0" collapsed="false">
      <c r="B471" s="214"/>
      <c r="C471" s="215"/>
      <c r="D471" s="215"/>
      <c r="E471" s="216"/>
      <c r="F471" s="223" t="s">
        <v>664</v>
      </c>
      <c r="G471" s="223"/>
      <c r="H471" s="223"/>
      <c r="I471" s="223"/>
      <c r="J471" s="215"/>
      <c r="K471" s="218" t="n">
        <v>-1.225</v>
      </c>
      <c r="L471" s="215"/>
      <c r="M471" s="215"/>
      <c r="N471" s="215"/>
      <c r="O471" s="215"/>
      <c r="P471" s="215"/>
      <c r="Q471" s="215"/>
      <c r="R471" s="219"/>
      <c r="T471" s="220"/>
      <c r="U471" s="215"/>
      <c r="V471" s="215"/>
      <c r="W471" s="215"/>
      <c r="X471" s="215"/>
      <c r="Y471" s="215"/>
      <c r="Z471" s="215"/>
      <c r="AA471" s="221"/>
      <c r="AT471" s="222" t="s">
        <v>179</v>
      </c>
      <c r="AU471" s="222" t="s">
        <v>112</v>
      </c>
      <c r="AV471" s="213" t="s">
        <v>112</v>
      </c>
      <c r="AW471" s="213" t="s">
        <v>39</v>
      </c>
      <c r="AX471" s="213" t="s">
        <v>85</v>
      </c>
      <c r="AY471" s="222" t="s">
        <v>171</v>
      </c>
    </row>
    <row r="472" s="224" customFormat="true" ht="16.5" hidden="false" customHeight="true" outlineLevel="0" collapsed="false">
      <c r="B472" s="225"/>
      <c r="C472" s="226"/>
      <c r="D472" s="226"/>
      <c r="E472" s="227"/>
      <c r="F472" s="228" t="s">
        <v>340</v>
      </c>
      <c r="G472" s="228"/>
      <c r="H472" s="228"/>
      <c r="I472" s="228"/>
      <c r="J472" s="226"/>
      <c r="K472" s="227"/>
      <c r="L472" s="226"/>
      <c r="M472" s="226"/>
      <c r="N472" s="226"/>
      <c r="O472" s="226"/>
      <c r="P472" s="226"/>
      <c r="Q472" s="226"/>
      <c r="R472" s="229"/>
      <c r="T472" s="230"/>
      <c r="U472" s="226"/>
      <c r="V472" s="226"/>
      <c r="W472" s="226"/>
      <c r="X472" s="226"/>
      <c r="Y472" s="226"/>
      <c r="Z472" s="226"/>
      <c r="AA472" s="231"/>
      <c r="AT472" s="232" t="s">
        <v>179</v>
      </c>
      <c r="AU472" s="232" t="s">
        <v>112</v>
      </c>
      <c r="AV472" s="224" t="s">
        <v>93</v>
      </c>
      <c r="AW472" s="224" t="s">
        <v>39</v>
      </c>
      <c r="AX472" s="224" t="s">
        <v>85</v>
      </c>
      <c r="AY472" s="232" t="s">
        <v>171</v>
      </c>
    </row>
    <row r="473" s="213" customFormat="true" ht="16.5" hidden="false" customHeight="true" outlineLevel="0" collapsed="false">
      <c r="B473" s="214"/>
      <c r="C473" s="215"/>
      <c r="D473" s="215"/>
      <c r="E473" s="216"/>
      <c r="F473" s="223" t="s">
        <v>665</v>
      </c>
      <c r="G473" s="223"/>
      <c r="H473" s="223"/>
      <c r="I473" s="223"/>
      <c r="J473" s="215"/>
      <c r="K473" s="218" t="n">
        <v>2.496</v>
      </c>
      <c r="L473" s="215"/>
      <c r="M473" s="215"/>
      <c r="N473" s="215"/>
      <c r="O473" s="215"/>
      <c r="P473" s="215"/>
      <c r="Q473" s="215"/>
      <c r="R473" s="219"/>
      <c r="T473" s="220"/>
      <c r="U473" s="215"/>
      <c r="V473" s="215"/>
      <c r="W473" s="215"/>
      <c r="X473" s="215"/>
      <c r="Y473" s="215"/>
      <c r="Z473" s="215"/>
      <c r="AA473" s="221"/>
      <c r="AT473" s="222" t="s">
        <v>179</v>
      </c>
      <c r="AU473" s="222" t="s">
        <v>112</v>
      </c>
      <c r="AV473" s="213" t="s">
        <v>112</v>
      </c>
      <c r="AW473" s="213" t="s">
        <v>39</v>
      </c>
      <c r="AX473" s="213" t="s">
        <v>85</v>
      </c>
      <c r="AY473" s="222" t="s">
        <v>171</v>
      </c>
    </row>
    <row r="474" s="213" customFormat="true" ht="16.5" hidden="false" customHeight="true" outlineLevel="0" collapsed="false">
      <c r="B474" s="214"/>
      <c r="C474" s="215"/>
      <c r="D474" s="215"/>
      <c r="E474" s="216"/>
      <c r="F474" s="223" t="s">
        <v>666</v>
      </c>
      <c r="G474" s="223"/>
      <c r="H474" s="223"/>
      <c r="I474" s="223"/>
      <c r="J474" s="215"/>
      <c r="K474" s="218" t="n">
        <v>-0.816</v>
      </c>
      <c r="L474" s="215"/>
      <c r="M474" s="215"/>
      <c r="N474" s="215"/>
      <c r="O474" s="215"/>
      <c r="P474" s="215"/>
      <c r="Q474" s="215"/>
      <c r="R474" s="219"/>
      <c r="T474" s="220"/>
      <c r="U474" s="215"/>
      <c r="V474" s="215"/>
      <c r="W474" s="215"/>
      <c r="X474" s="215"/>
      <c r="Y474" s="215"/>
      <c r="Z474" s="215"/>
      <c r="AA474" s="221"/>
      <c r="AT474" s="222" t="s">
        <v>179</v>
      </c>
      <c r="AU474" s="222" t="s">
        <v>112</v>
      </c>
      <c r="AV474" s="213" t="s">
        <v>112</v>
      </c>
      <c r="AW474" s="213" t="s">
        <v>39</v>
      </c>
      <c r="AX474" s="213" t="s">
        <v>85</v>
      </c>
      <c r="AY474" s="222" t="s">
        <v>171</v>
      </c>
    </row>
    <row r="475" s="224" customFormat="true" ht="16.5" hidden="false" customHeight="true" outlineLevel="0" collapsed="false">
      <c r="B475" s="225"/>
      <c r="C475" s="226"/>
      <c r="D475" s="226"/>
      <c r="E475" s="227"/>
      <c r="F475" s="228" t="s">
        <v>343</v>
      </c>
      <c r="G475" s="228"/>
      <c r="H475" s="228"/>
      <c r="I475" s="228"/>
      <c r="J475" s="226"/>
      <c r="K475" s="227"/>
      <c r="L475" s="226"/>
      <c r="M475" s="226"/>
      <c r="N475" s="226"/>
      <c r="O475" s="226"/>
      <c r="P475" s="226"/>
      <c r="Q475" s="226"/>
      <c r="R475" s="229"/>
      <c r="T475" s="230"/>
      <c r="U475" s="226"/>
      <c r="V475" s="226"/>
      <c r="W475" s="226"/>
      <c r="X475" s="226"/>
      <c r="Y475" s="226"/>
      <c r="Z475" s="226"/>
      <c r="AA475" s="231"/>
      <c r="AT475" s="232" t="s">
        <v>179</v>
      </c>
      <c r="AU475" s="232" t="s">
        <v>112</v>
      </c>
      <c r="AV475" s="224" t="s">
        <v>93</v>
      </c>
      <c r="AW475" s="224" t="s">
        <v>39</v>
      </c>
      <c r="AX475" s="224" t="s">
        <v>85</v>
      </c>
      <c r="AY475" s="232" t="s">
        <v>171</v>
      </c>
    </row>
    <row r="476" s="233" customFormat="true" ht="16.5" hidden="false" customHeight="true" outlineLevel="0" collapsed="false">
      <c r="B476" s="234"/>
      <c r="C476" s="235"/>
      <c r="D476" s="235"/>
      <c r="E476" s="236"/>
      <c r="F476" s="237" t="s">
        <v>219</v>
      </c>
      <c r="G476" s="237"/>
      <c r="H476" s="237"/>
      <c r="I476" s="237"/>
      <c r="J476" s="235"/>
      <c r="K476" s="238" t="n">
        <v>4.689</v>
      </c>
      <c r="L476" s="235"/>
      <c r="M476" s="235"/>
      <c r="N476" s="235"/>
      <c r="O476" s="235"/>
      <c r="P476" s="235"/>
      <c r="Q476" s="235"/>
      <c r="R476" s="239"/>
      <c r="T476" s="240"/>
      <c r="U476" s="235"/>
      <c r="V476" s="235"/>
      <c r="W476" s="235"/>
      <c r="X476" s="235"/>
      <c r="Y476" s="235"/>
      <c r="Z476" s="235"/>
      <c r="AA476" s="241"/>
      <c r="AT476" s="242" t="s">
        <v>179</v>
      </c>
      <c r="AU476" s="242" t="s">
        <v>112</v>
      </c>
      <c r="AV476" s="233" t="s">
        <v>176</v>
      </c>
      <c r="AW476" s="233" t="s">
        <v>39</v>
      </c>
      <c r="AX476" s="233" t="s">
        <v>93</v>
      </c>
      <c r="AY476" s="242" t="s">
        <v>171</v>
      </c>
    </row>
    <row r="477" s="32" customFormat="true" ht="16.5" hidden="false" customHeight="true" outlineLevel="0" collapsed="false">
      <c r="B477" s="33"/>
      <c r="C477" s="243" t="s">
        <v>667</v>
      </c>
      <c r="D477" s="243" t="s">
        <v>243</v>
      </c>
      <c r="E477" s="244" t="s">
        <v>668</v>
      </c>
      <c r="F477" s="245" t="s">
        <v>669</v>
      </c>
      <c r="G477" s="245"/>
      <c r="H477" s="245"/>
      <c r="I477" s="245"/>
      <c r="J477" s="246" t="s">
        <v>261</v>
      </c>
      <c r="K477" s="247" t="n">
        <v>4.783</v>
      </c>
      <c r="L477" s="248" t="n">
        <v>0</v>
      </c>
      <c r="M477" s="248"/>
      <c r="N477" s="249" t="n">
        <f aca="false">ROUND(L477*K477,2)</f>
        <v>0</v>
      </c>
      <c r="O477" s="249"/>
      <c r="P477" s="249"/>
      <c r="Q477" s="249"/>
      <c r="R477" s="35"/>
      <c r="T477" s="210"/>
      <c r="U477" s="44" t="s">
        <v>50</v>
      </c>
      <c r="V477" s="34"/>
      <c r="W477" s="211" t="n">
        <f aca="false">V477*K477</f>
        <v>0</v>
      </c>
      <c r="X477" s="211" t="n">
        <v>0.00069</v>
      </c>
      <c r="Y477" s="211" t="n">
        <f aca="false">X477*K477</f>
        <v>0.00330027</v>
      </c>
      <c r="Z477" s="211" t="n">
        <v>0</v>
      </c>
      <c r="AA477" s="212" t="n">
        <f aca="false">Z477*K477</f>
        <v>0</v>
      </c>
      <c r="AR477" s="10" t="s">
        <v>375</v>
      </c>
      <c r="AT477" s="10" t="s">
        <v>243</v>
      </c>
      <c r="AU477" s="10" t="s">
        <v>112</v>
      </c>
      <c r="AY477" s="10" t="s">
        <v>171</v>
      </c>
      <c r="BE477" s="127" t="n">
        <f aca="false">IF(U477="základní",N477,0)</f>
        <v>0</v>
      </c>
      <c r="BF477" s="127" t="n">
        <f aca="false">IF(U477="snížená",N477,0)</f>
        <v>0</v>
      </c>
      <c r="BG477" s="127" t="n">
        <f aca="false">IF(U477="zákl. přenesená",N477,0)</f>
        <v>0</v>
      </c>
      <c r="BH477" s="127" t="n">
        <f aca="false">IF(U477="sníž. přenesená",N477,0)</f>
        <v>0</v>
      </c>
      <c r="BI477" s="127" t="n">
        <f aca="false">IF(U477="nulová",N477,0)</f>
        <v>0</v>
      </c>
      <c r="BJ477" s="10" t="s">
        <v>93</v>
      </c>
      <c r="BK477" s="127" t="n">
        <f aca="false">ROUND(L477*K477,2)</f>
        <v>0</v>
      </c>
      <c r="BL477" s="10" t="s">
        <v>251</v>
      </c>
      <c r="BM477" s="10" t="s">
        <v>670</v>
      </c>
    </row>
    <row r="478" customFormat="false" ht="25.5" hidden="false" customHeight="true" outlineLevel="0" collapsed="false">
      <c r="A478" s="32"/>
      <c r="B478" s="33"/>
      <c r="C478" s="203" t="s">
        <v>671</v>
      </c>
      <c r="D478" s="203" t="s">
        <v>172</v>
      </c>
      <c r="E478" s="204" t="s">
        <v>672</v>
      </c>
      <c r="F478" s="205" t="s">
        <v>673</v>
      </c>
      <c r="G478" s="205"/>
      <c r="H478" s="205"/>
      <c r="I478" s="205"/>
      <c r="J478" s="206" t="s">
        <v>655</v>
      </c>
      <c r="K478" s="252" t="n">
        <v>0</v>
      </c>
      <c r="L478" s="208" t="n">
        <v>0</v>
      </c>
      <c r="M478" s="208"/>
      <c r="N478" s="209" t="n">
        <f aca="false">ROUND(L478*K478,2)</f>
        <v>0</v>
      </c>
      <c r="O478" s="209"/>
      <c r="P478" s="209"/>
      <c r="Q478" s="209"/>
      <c r="R478" s="35"/>
      <c r="T478" s="210"/>
      <c r="U478" s="44" t="s">
        <v>50</v>
      </c>
      <c r="V478" s="34"/>
      <c r="W478" s="211" t="n">
        <f aca="false">V478*K478</f>
        <v>0</v>
      </c>
      <c r="X478" s="211" t="n">
        <v>0</v>
      </c>
      <c r="Y478" s="211" t="n">
        <f aca="false">X478*K478</f>
        <v>0</v>
      </c>
      <c r="Z478" s="211" t="n">
        <v>0</v>
      </c>
      <c r="AA478" s="212" t="n">
        <f aca="false">Z478*K478</f>
        <v>0</v>
      </c>
      <c r="AR478" s="10" t="s">
        <v>251</v>
      </c>
      <c r="AT478" s="10" t="s">
        <v>172</v>
      </c>
      <c r="AU478" s="10" t="s">
        <v>112</v>
      </c>
      <c r="AY478" s="10" t="s">
        <v>171</v>
      </c>
      <c r="BE478" s="127" t="n">
        <f aca="false">IF(U478="základní",N478,0)</f>
        <v>0</v>
      </c>
      <c r="BF478" s="127" t="n">
        <f aca="false">IF(U478="snížená",N478,0)</f>
        <v>0</v>
      </c>
      <c r="BG478" s="127" t="n">
        <f aca="false">IF(U478="zákl. přenesená",N478,0)</f>
        <v>0</v>
      </c>
      <c r="BH478" s="127" t="n">
        <f aca="false">IF(U478="sníž. přenesená",N478,0)</f>
        <v>0</v>
      </c>
      <c r="BI478" s="127" t="n">
        <f aca="false">IF(U478="nulová",N478,0)</f>
        <v>0</v>
      </c>
      <c r="BJ478" s="10" t="s">
        <v>93</v>
      </c>
      <c r="BK478" s="127" t="n">
        <f aca="false">ROUND(L478*K478,2)</f>
        <v>0</v>
      </c>
      <c r="BL478" s="10" t="s">
        <v>251</v>
      </c>
      <c r="BM478" s="10" t="s">
        <v>674</v>
      </c>
    </row>
    <row r="479" s="190" customFormat="true" ht="29.9" hidden="false" customHeight="true" outlineLevel="0" collapsed="false">
      <c r="B479" s="191"/>
      <c r="C479" s="192"/>
      <c r="D479" s="201" t="s">
        <v>135</v>
      </c>
      <c r="E479" s="201"/>
      <c r="F479" s="201"/>
      <c r="G479" s="201"/>
      <c r="H479" s="201"/>
      <c r="I479" s="201"/>
      <c r="J479" s="201"/>
      <c r="K479" s="201"/>
      <c r="L479" s="201"/>
      <c r="M479" s="201"/>
      <c r="N479" s="250" t="n">
        <f aca="false">BK479</f>
        <v>0</v>
      </c>
      <c r="O479" s="250"/>
      <c r="P479" s="250"/>
      <c r="Q479" s="250"/>
      <c r="R479" s="194"/>
      <c r="T479" s="195"/>
      <c r="U479" s="192"/>
      <c r="V479" s="192"/>
      <c r="W479" s="196" t="n">
        <f aca="false">SUM(W480:W515)</f>
        <v>0</v>
      </c>
      <c r="X479" s="192"/>
      <c r="Y479" s="196" t="n">
        <f aca="false">SUM(Y480:Y515)</f>
        <v>0.87343766</v>
      </c>
      <c r="Z479" s="192"/>
      <c r="AA479" s="197" t="n">
        <f aca="false">SUM(AA480:AA515)</f>
        <v>0</v>
      </c>
      <c r="AR479" s="198" t="s">
        <v>112</v>
      </c>
      <c r="AT479" s="199" t="s">
        <v>84</v>
      </c>
      <c r="AU479" s="199" t="s">
        <v>93</v>
      </c>
      <c r="AY479" s="198" t="s">
        <v>171</v>
      </c>
      <c r="BK479" s="200" t="n">
        <f aca="false">SUM(BK480:BK515)</f>
        <v>0</v>
      </c>
    </row>
    <row r="480" s="32" customFormat="true" ht="38.25" hidden="false" customHeight="true" outlineLevel="0" collapsed="false">
      <c r="B480" s="33"/>
      <c r="C480" s="203" t="s">
        <v>675</v>
      </c>
      <c r="D480" s="203" t="s">
        <v>172</v>
      </c>
      <c r="E480" s="204" t="s">
        <v>676</v>
      </c>
      <c r="F480" s="205" t="s">
        <v>677</v>
      </c>
      <c r="G480" s="205"/>
      <c r="H480" s="205"/>
      <c r="I480" s="205"/>
      <c r="J480" s="206" t="s">
        <v>325</v>
      </c>
      <c r="K480" s="207" t="n">
        <v>14</v>
      </c>
      <c r="L480" s="208" t="n">
        <v>0</v>
      </c>
      <c r="M480" s="208"/>
      <c r="N480" s="209" t="n">
        <f aca="false">ROUND(L480*K480,2)</f>
        <v>0</v>
      </c>
      <c r="O480" s="209"/>
      <c r="P480" s="209"/>
      <c r="Q480" s="209"/>
      <c r="R480" s="35"/>
      <c r="T480" s="210"/>
      <c r="U480" s="44" t="s">
        <v>50</v>
      </c>
      <c r="V480" s="34"/>
      <c r="W480" s="211" t="n">
        <f aca="false">V480*K480</f>
        <v>0</v>
      </c>
      <c r="X480" s="211" t="n">
        <v>0</v>
      </c>
      <c r="Y480" s="211" t="n">
        <f aca="false">X480*K480</f>
        <v>0</v>
      </c>
      <c r="Z480" s="211" t="n">
        <v>0</v>
      </c>
      <c r="AA480" s="212" t="n">
        <f aca="false">Z480*K480</f>
        <v>0</v>
      </c>
      <c r="AR480" s="10" t="s">
        <v>251</v>
      </c>
      <c r="AT480" s="10" t="s">
        <v>172</v>
      </c>
      <c r="AU480" s="10" t="s">
        <v>112</v>
      </c>
      <c r="AY480" s="10" t="s">
        <v>171</v>
      </c>
      <c r="BE480" s="127" t="n">
        <f aca="false">IF(U480="základní",N480,0)</f>
        <v>0</v>
      </c>
      <c r="BF480" s="127" t="n">
        <f aca="false">IF(U480="snížená",N480,0)</f>
        <v>0</v>
      </c>
      <c r="BG480" s="127" t="n">
        <f aca="false">IF(U480="zákl. přenesená",N480,0)</f>
        <v>0</v>
      </c>
      <c r="BH480" s="127" t="n">
        <f aca="false">IF(U480="sníž. přenesená",N480,0)</f>
        <v>0</v>
      </c>
      <c r="BI480" s="127" t="n">
        <f aca="false">IF(U480="nulová",N480,0)</f>
        <v>0</v>
      </c>
      <c r="BJ480" s="10" t="s">
        <v>93</v>
      </c>
      <c r="BK480" s="127" t="n">
        <f aca="false">ROUND(L480*K480,2)</f>
        <v>0</v>
      </c>
      <c r="BL480" s="10" t="s">
        <v>251</v>
      </c>
      <c r="BM480" s="10" t="s">
        <v>678</v>
      </c>
    </row>
    <row r="481" s="32" customFormat="true" ht="38.25" hidden="false" customHeight="true" outlineLevel="0" collapsed="false">
      <c r="B481" s="33"/>
      <c r="C481" s="203" t="s">
        <v>679</v>
      </c>
      <c r="D481" s="203" t="s">
        <v>172</v>
      </c>
      <c r="E481" s="204" t="s">
        <v>680</v>
      </c>
      <c r="F481" s="205" t="s">
        <v>681</v>
      </c>
      <c r="G481" s="205"/>
      <c r="H481" s="205"/>
      <c r="I481" s="205"/>
      <c r="J481" s="206" t="s">
        <v>175</v>
      </c>
      <c r="K481" s="207" t="n">
        <v>1.146</v>
      </c>
      <c r="L481" s="208" t="n">
        <v>0</v>
      </c>
      <c r="M481" s="208"/>
      <c r="N481" s="209" t="n">
        <f aca="false">ROUND(L481*K481,2)</f>
        <v>0</v>
      </c>
      <c r="O481" s="209"/>
      <c r="P481" s="209"/>
      <c r="Q481" s="209"/>
      <c r="R481" s="35"/>
      <c r="T481" s="210"/>
      <c r="U481" s="44" t="s">
        <v>50</v>
      </c>
      <c r="V481" s="34"/>
      <c r="W481" s="211" t="n">
        <f aca="false">V481*K481</f>
        <v>0</v>
      </c>
      <c r="X481" s="211" t="n">
        <v>0.00122</v>
      </c>
      <c r="Y481" s="211" t="n">
        <f aca="false">X481*K481</f>
        <v>0.00139812</v>
      </c>
      <c r="Z481" s="211" t="n">
        <v>0</v>
      </c>
      <c r="AA481" s="212" t="n">
        <f aca="false">Z481*K481</f>
        <v>0</v>
      </c>
      <c r="AR481" s="10" t="s">
        <v>251</v>
      </c>
      <c r="AT481" s="10" t="s">
        <v>172</v>
      </c>
      <c r="AU481" s="10" t="s">
        <v>112</v>
      </c>
      <c r="AY481" s="10" t="s">
        <v>171</v>
      </c>
      <c r="BE481" s="127" t="n">
        <f aca="false">IF(U481="základní",N481,0)</f>
        <v>0</v>
      </c>
      <c r="BF481" s="127" t="n">
        <f aca="false">IF(U481="snížená",N481,0)</f>
        <v>0</v>
      </c>
      <c r="BG481" s="127" t="n">
        <f aca="false">IF(U481="zákl. přenesená",N481,0)</f>
        <v>0</v>
      </c>
      <c r="BH481" s="127" t="n">
        <f aca="false">IF(U481="sníž. přenesená",N481,0)</f>
        <v>0</v>
      </c>
      <c r="BI481" s="127" t="n">
        <f aca="false">IF(U481="nulová",N481,0)</f>
        <v>0</v>
      </c>
      <c r="BJ481" s="10" t="s">
        <v>93</v>
      </c>
      <c r="BK481" s="127" t="n">
        <f aca="false">ROUND(L481*K481,2)</f>
        <v>0</v>
      </c>
      <c r="BL481" s="10" t="s">
        <v>251</v>
      </c>
      <c r="BM481" s="10" t="s">
        <v>682</v>
      </c>
    </row>
    <row r="482" s="213" customFormat="true" ht="16.5" hidden="false" customHeight="true" outlineLevel="0" collapsed="false">
      <c r="B482" s="214"/>
      <c r="C482" s="215"/>
      <c r="D482" s="215"/>
      <c r="E482" s="216"/>
      <c r="F482" s="217" t="s">
        <v>683</v>
      </c>
      <c r="G482" s="217"/>
      <c r="H482" s="217"/>
      <c r="I482" s="217"/>
      <c r="J482" s="215"/>
      <c r="K482" s="218" t="n">
        <v>1.146</v>
      </c>
      <c r="L482" s="215"/>
      <c r="M482" s="215"/>
      <c r="N482" s="215"/>
      <c r="O482" s="215"/>
      <c r="P482" s="215"/>
      <c r="Q482" s="215"/>
      <c r="R482" s="219"/>
      <c r="T482" s="220"/>
      <c r="U482" s="215"/>
      <c r="V482" s="215"/>
      <c r="W482" s="215"/>
      <c r="X482" s="215"/>
      <c r="Y482" s="215"/>
      <c r="Z482" s="215"/>
      <c r="AA482" s="221"/>
      <c r="AT482" s="222" t="s">
        <v>179</v>
      </c>
      <c r="AU482" s="222" t="s">
        <v>112</v>
      </c>
      <c r="AV482" s="213" t="s">
        <v>112</v>
      </c>
      <c r="AW482" s="213" t="s">
        <v>39</v>
      </c>
      <c r="AX482" s="213" t="s">
        <v>85</v>
      </c>
      <c r="AY482" s="222" t="s">
        <v>171</v>
      </c>
    </row>
    <row r="483" s="233" customFormat="true" ht="16.5" hidden="false" customHeight="true" outlineLevel="0" collapsed="false">
      <c r="B483" s="234"/>
      <c r="C483" s="235"/>
      <c r="D483" s="235"/>
      <c r="E483" s="236"/>
      <c r="F483" s="237" t="s">
        <v>219</v>
      </c>
      <c r="G483" s="237"/>
      <c r="H483" s="237"/>
      <c r="I483" s="237"/>
      <c r="J483" s="235"/>
      <c r="K483" s="238" t="n">
        <v>1.146</v>
      </c>
      <c r="L483" s="235"/>
      <c r="M483" s="235"/>
      <c r="N483" s="235"/>
      <c r="O483" s="235"/>
      <c r="P483" s="235"/>
      <c r="Q483" s="235"/>
      <c r="R483" s="239"/>
      <c r="T483" s="240"/>
      <c r="U483" s="235"/>
      <c r="V483" s="235"/>
      <c r="W483" s="235"/>
      <c r="X483" s="235"/>
      <c r="Y483" s="235"/>
      <c r="Z483" s="235"/>
      <c r="AA483" s="241"/>
      <c r="AT483" s="242" t="s">
        <v>179</v>
      </c>
      <c r="AU483" s="242" t="s">
        <v>112</v>
      </c>
      <c r="AV483" s="233" t="s">
        <v>176</v>
      </c>
      <c r="AW483" s="233" t="s">
        <v>39</v>
      </c>
      <c r="AX483" s="233" t="s">
        <v>93</v>
      </c>
      <c r="AY483" s="242" t="s">
        <v>171</v>
      </c>
    </row>
    <row r="484" s="32" customFormat="true" ht="25.5" hidden="false" customHeight="true" outlineLevel="0" collapsed="false">
      <c r="B484" s="33"/>
      <c r="C484" s="203" t="s">
        <v>684</v>
      </c>
      <c r="D484" s="203" t="s">
        <v>172</v>
      </c>
      <c r="E484" s="204" t="s">
        <v>685</v>
      </c>
      <c r="F484" s="205" t="s">
        <v>686</v>
      </c>
      <c r="G484" s="205"/>
      <c r="H484" s="205"/>
      <c r="I484" s="205"/>
      <c r="J484" s="206" t="s">
        <v>325</v>
      </c>
      <c r="K484" s="207" t="n">
        <v>12</v>
      </c>
      <c r="L484" s="208" t="n">
        <v>0</v>
      </c>
      <c r="M484" s="208"/>
      <c r="N484" s="209" t="n">
        <f aca="false">ROUND(L484*K484,2)</f>
        <v>0</v>
      </c>
      <c r="O484" s="209"/>
      <c r="P484" s="209"/>
      <c r="Q484" s="209"/>
      <c r="R484" s="35"/>
      <c r="T484" s="210"/>
      <c r="U484" s="44" t="s">
        <v>50</v>
      </c>
      <c r="V484" s="34"/>
      <c r="W484" s="211" t="n">
        <f aca="false">V484*K484</f>
        <v>0</v>
      </c>
      <c r="X484" s="211" t="n">
        <v>0.00267</v>
      </c>
      <c r="Y484" s="211" t="n">
        <f aca="false">X484*K484</f>
        <v>0.03204</v>
      </c>
      <c r="Z484" s="211" t="n">
        <v>0</v>
      </c>
      <c r="AA484" s="212" t="n">
        <f aca="false">Z484*K484</f>
        <v>0</v>
      </c>
      <c r="AR484" s="10" t="s">
        <v>251</v>
      </c>
      <c r="AT484" s="10" t="s">
        <v>172</v>
      </c>
      <c r="AU484" s="10" t="s">
        <v>112</v>
      </c>
      <c r="AY484" s="10" t="s">
        <v>171</v>
      </c>
      <c r="BE484" s="127" t="n">
        <f aca="false">IF(U484="základní",N484,0)</f>
        <v>0</v>
      </c>
      <c r="BF484" s="127" t="n">
        <f aca="false">IF(U484="snížená",N484,0)</f>
        <v>0</v>
      </c>
      <c r="BG484" s="127" t="n">
        <f aca="false">IF(U484="zákl. přenesená",N484,0)</f>
        <v>0</v>
      </c>
      <c r="BH484" s="127" t="n">
        <f aca="false">IF(U484="sníž. přenesená",N484,0)</f>
        <v>0</v>
      </c>
      <c r="BI484" s="127" t="n">
        <f aca="false">IF(U484="nulová",N484,0)</f>
        <v>0</v>
      </c>
      <c r="BJ484" s="10" t="s">
        <v>93</v>
      </c>
      <c r="BK484" s="127" t="n">
        <f aca="false">ROUND(L484*K484,2)</f>
        <v>0</v>
      </c>
      <c r="BL484" s="10" t="s">
        <v>251</v>
      </c>
      <c r="BM484" s="10" t="s">
        <v>687</v>
      </c>
    </row>
    <row r="485" customFormat="false" ht="16.5" hidden="false" customHeight="true" outlineLevel="0" collapsed="false">
      <c r="A485" s="32"/>
      <c r="B485" s="33"/>
      <c r="C485" s="243" t="s">
        <v>688</v>
      </c>
      <c r="D485" s="243" t="s">
        <v>243</v>
      </c>
      <c r="E485" s="244" t="s">
        <v>689</v>
      </c>
      <c r="F485" s="245" t="s">
        <v>690</v>
      </c>
      <c r="G485" s="245"/>
      <c r="H485" s="245"/>
      <c r="I485" s="245"/>
      <c r="J485" s="246" t="s">
        <v>325</v>
      </c>
      <c r="K485" s="247" t="n">
        <v>12</v>
      </c>
      <c r="L485" s="248" t="n">
        <v>0</v>
      </c>
      <c r="M485" s="248"/>
      <c r="N485" s="249" t="n">
        <f aca="false">ROUND(L485*K485,2)</f>
        <v>0</v>
      </c>
      <c r="O485" s="249"/>
      <c r="P485" s="249"/>
      <c r="Q485" s="249"/>
      <c r="R485" s="35"/>
      <c r="T485" s="210"/>
      <c r="U485" s="44" t="s">
        <v>50</v>
      </c>
      <c r="V485" s="34"/>
      <c r="W485" s="211" t="n">
        <f aca="false">V485*K485</f>
        <v>0</v>
      </c>
      <c r="X485" s="211" t="n">
        <v>0.0011</v>
      </c>
      <c r="Y485" s="211" t="n">
        <f aca="false">X485*K485</f>
        <v>0.0132</v>
      </c>
      <c r="Z485" s="211" t="n">
        <v>0</v>
      </c>
      <c r="AA485" s="212" t="n">
        <f aca="false">Z485*K485</f>
        <v>0</v>
      </c>
      <c r="AR485" s="10" t="s">
        <v>375</v>
      </c>
      <c r="AT485" s="10" t="s">
        <v>243</v>
      </c>
      <c r="AU485" s="10" t="s">
        <v>112</v>
      </c>
      <c r="AY485" s="10" t="s">
        <v>171</v>
      </c>
      <c r="BE485" s="127" t="n">
        <f aca="false">IF(U485="základní",N485,0)</f>
        <v>0</v>
      </c>
      <c r="BF485" s="127" t="n">
        <f aca="false">IF(U485="snížená",N485,0)</f>
        <v>0</v>
      </c>
      <c r="BG485" s="127" t="n">
        <f aca="false">IF(U485="zákl. přenesená",N485,0)</f>
        <v>0</v>
      </c>
      <c r="BH485" s="127" t="n">
        <f aca="false">IF(U485="sníž. přenesená",N485,0)</f>
        <v>0</v>
      </c>
      <c r="BI485" s="127" t="n">
        <f aca="false">IF(U485="nulová",N485,0)</f>
        <v>0</v>
      </c>
      <c r="BJ485" s="10" t="s">
        <v>93</v>
      </c>
      <c r="BK485" s="127" t="n">
        <f aca="false">ROUND(L485*K485,2)</f>
        <v>0</v>
      </c>
      <c r="BL485" s="10" t="s">
        <v>251</v>
      </c>
      <c r="BM485" s="10" t="s">
        <v>691</v>
      </c>
    </row>
    <row r="486" customFormat="false" ht="38.25" hidden="false" customHeight="true" outlineLevel="0" collapsed="false">
      <c r="A486" s="32"/>
      <c r="B486" s="33"/>
      <c r="C486" s="203" t="s">
        <v>692</v>
      </c>
      <c r="D486" s="203" t="s">
        <v>172</v>
      </c>
      <c r="E486" s="204" t="s">
        <v>693</v>
      </c>
      <c r="F486" s="205" t="s">
        <v>694</v>
      </c>
      <c r="G486" s="205"/>
      <c r="H486" s="205"/>
      <c r="I486" s="205"/>
      <c r="J486" s="206" t="s">
        <v>330</v>
      </c>
      <c r="K486" s="207" t="n">
        <v>75</v>
      </c>
      <c r="L486" s="208" t="n">
        <v>0</v>
      </c>
      <c r="M486" s="208"/>
      <c r="N486" s="209" t="n">
        <f aca="false">ROUND(L486*K486,2)</f>
        <v>0</v>
      </c>
      <c r="O486" s="209"/>
      <c r="P486" s="209"/>
      <c r="Q486" s="209"/>
      <c r="R486" s="35"/>
      <c r="T486" s="210"/>
      <c r="U486" s="44" t="s">
        <v>50</v>
      </c>
      <c r="V486" s="34"/>
      <c r="W486" s="211" t="n">
        <f aca="false">V486*K486</f>
        <v>0</v>
      </c>
      <c r="X486" s="211" t="n">
        <v>0</v>
      </c>
      <c r="Y486" s="211" t="n">
        <f aca="false">X486*K486</f>
        <v>0</v>
      </c>
      <c r="Z486" s="211" t="n">
        <v>0</v>
      </c>
      <c r="AA486" s="212" t="n">
        <f aca="false">Z486*K486</f>
        <v>0</v>
      </c>
      <c r="AR486" s="10" t="s">
        <v>251</v>
      </c>
      <c r="AT486" s="10" t="s">
        <v>172</v>
      </c>
      <c r="AU486" s="10" t="s">
        <v>112</v>
      </c>
      <c r="AY486" s="10" t="s">
        <v>171</v>
      </c>
      <c r="BE486" s="127" t="n">
        <f aca="false">IF(U486="základní",N486,0)</f>
        <v>0</v>
      </c>
      <c r="BF486" s="127" t="n">
        <f aca="false">IF(U486="snížená",N486,0)</f>
        <v>0</v>
      </c>
      <c r="BG486" s="127" t="n">
        <f aca="false">IF(U486="zákl. přenesená",N486,0)</f>
        <v>0</v>
      </c>
      <c r="BH486" s="127" t="n">
        <f aca="false">IF(U486="sníž. přenesená",N486,0)</f>
        <v>0</v>
      </c>
      <c r="BI486" s="127" t="n">
        <f aca="false">IF(U486="nulová",N486,0)</f>
        <v>0</v>
      </c>
      <c r="BJ486" s="10" t="s">
        <v>93</v>
      </c>
      <c r="BK486" s="127" t="n">
        <f aca="false">ROUND(L486*K486,2)</f>
        <v>0</v>
      </c>
      <c r="BL486" s="10" t="s">
        <v>251</v>
      </c>
      <c r="BM486" s="10" t="s">
        <v>695</v>
      </c>
    </row>
    <row r="487" s="213" customFormat="true" ht="16.5" hidden="false" customHeight="true" outlineLevel="0" collapsed="false">
      <c r="B487" s="214"/>
      <c r="C487" s="215"/>
      <c r="D487" s="215"/>
      <c r="E487" s="216"/>
      <c r="F487" s="217" t="s">
        <v>696</v>
      </c>
      <c r="G487" s="217"/>
      <c r="H487" s="217"/>
      <c r="I487" s="217"/>
      <c r="J487" s="215"/>
      <c r="K487" s="218" t="n">
        <v>35</v>
      </c>
      <c r="L487" s="215"/>
      <c r="M487" s="215"/>
      <c r="N487" s="215"/>
      <c r="O487" s="215"/>
      <c r="P487" s="215"/>
      <c r="Q487" s="215"/>
      <c r="R487" s="219"/>
      <c r="T487" s="220"/>
      <c r="U487" s="215"/>
      <c r="V487" s="215"/>
      <c r="W487" s="215"/>
      <c r="X487" s="215"/>
      <c r="Y487" s="215"/>
      <c r="Z487" s="215"/>
      <c r="AA487" s="221"/>
      <c r="AT487" s="222" t="s">
        <v>179</v>
      </c>
      <c r="AU487" s="222" t="s">
        <v>112</v>
      </c>
      <c r="AV487" s="213" t="s">
        <v>112</v>
      </c>
      <c r="AW487" s="213" t="s">
        <v>39</v>
      </c>
      <c r="AX487" s="213" t="s">
        <v>85</v>
      </c>
      <c r="AY487" s="222" t="s">
        <v>171</v>
      </c>
    </row>
    <row r="488" s="224" customFormat="true" ht="16.5" hidden="false" customHeight="true" outlineLevel="0" collapsed="false">
      <c r="B488" s="225"/>
      <c r="C488" s="226"/>
      <c r="D488" s="226"/>
      <c r="E488" s="227"/>
      <c r="F488" s="228" t="s">
        <v>697</v>
      </c>
      <c r="G488" s="228"/>
      <c r="H488" s="228"/>
      <c r="I488" s="228"/>
      <c r="J488" s="226"/>
      <c r="K488" s="227"/>
      <c r="L488" s="226"/>
      <c r="M488" s="226"/>
      <c r="N488" s="226"/>
      <c r="O488" s="226"/>
      <c r="P488" s="226"/>
      <c r="Q488" s="226"/>
      <c r="R488" s="229"/>
      <c r="T488" s="230"/>
      <c r="U488" s="226"/>
      <c r="V488" s="226"/>
      <c r="W488" s="226"/>
      <c r="X488" s="226"/>
      <c r="Y488" s="226"/>
      <c r="Z488" s="226"/>
      <c r="AA488" s="231"/>
      <c r="AT488" s="232" t="s">
        <v>179</v>
      </c>
      <c r="AU488" s="232" t="s">
        <v>112</v>
      </c>
      <c r="AV488" s="224" t="s">
        <v>93</v>
      </c>
      <c r="AW488" s="224" t="s">
        <v>39</v>
      </c>
      <c r="AX488" s="224" t="s">
        <v>85</v>
      </c>
      <c r="AY488" s="232" t="s">
        <v>171</v>
      </c>
    </row>
    <row r="489" s="213" customFormat="true" ht="16.5" hidden="false" customHeight="true" outlineLevel="0" collapsed="false">
      <c r="B489" s="214"/>
      <c r="C489" s="215"/>
      <c r="D489" s="215"/>
      <c r="E489" s="216"/>
      <c r="F489" s="223" t="s">
        <v>698</v>
      </c>
      <c r="G489" s="223"/>
      <c r="H489" s="223"/>
      <c r="I489" s="223"/>
      <c r="J489" s="215"/>
      <c r="K489" s="218" t="n">
        <v>28</v>
      </c>
      <c r="L489" s="215"/>
      <c r="M489" s="215"/>
      <c r="N489" s="215"/>
      <c r="O489" s="215"/>
      <c r="P489" s="215"/>
      <c r="Q489" s="215"/>
      <c r="R489" s="219"/>
      <c r="T489" s="220"/>
      <c r="U489" s="215"/>
      <c r="V489" s="215"/>
      <c r="W489" s="215"/>
      <c r="X489" s="215"/>
      <c r="Y489" s="215"/>
      <c r="Z489" s="215"/>
      <c r="AA489" s="221"/>
      <c r="AT489" s="222" t="s">
        <v>179</v>
      </c>
      <c r="AU489" s="222" t="s">
        <v>112</v>
      </c>
      <c r="AV489" s="213" t="s">
        <v>112</v>
      </c>
      <c r="AW489" s="213" t="s">
        <v>39</v>
      </c>
      <c r="AX489" s="213" t="s">
        <v>85</v>
      </c>
      <c r="AY489" s="222" t="s">
        <v>171</v>
      </c>
    </row>
    <row r="490" s="224" customFormat="true" ht="16.5" hidden="false" customHeight="true" outlineLevel="0" collapsed="false">
      <c r="B490" s="225"/>
      <c r="C490" s="226"/>
      <c r="D490" s="226"/>
      <c r="E490" s="227"/>
      <c r="F490" s="228" t="s">
        <v>699</v>
      </c>
      <c r="G490" s="228"/>
      <c r="H490" s="228"/>
      <c r="I490" s="228"/>
      <c r="J490" s="226"/>
      <c r="K490" s="227"/>
      <c r="L490" s="226"/>
      <c r="M490" s="226"/>
      <c r="N490" s="226"/>
      <c r="O490" s="226"/>
      <c r="P490" s="226"/>
      <c r="Q490" s="226"/>
      <c r="R490" s="229"/>
      <c r="T490" s="230"/>
      <c r="U490" s="226"/>
      <c r="V490" s="226"/>
      <c r="W490" s="226"/>
      <c r="X490" s="226"/>
      <c r="Y490" s="226"/>
      <c r="Z490" s="226"/>
      <c r="AA490" s="231"/>
      <c r="AT490" s="232" t="s">
        <v>179</v>
      </c>
      <c r="AU490" s="232" t="s">
        <v>112</v>
      </c>
      <c r="AV490" s="224" t="s">
        <v>93</v>
      </c>
      <c r="AW490" s="224" t="s">
        <v>39</v>
      </c>
      <c r="AX490" s="224" t="s">
        <v>85</v>
      </c>
      <c r="AY490" s="232" t="s">
        <v>171</v>
      </c>
    </row>
    <row r="491" s="213" customFormat="true" ht="16.5" hidden="false" customHeight="true" outlineLevel="0" collapsed="false">
      <c r="B491" s="214"/>
      <c r="C491" s="215"/>
      <c r="D491" s="215"/>
      <c r="E491" s="216"/>
      <c r="F491" s="223" t="s">
        <v>700</v>
      </c>
      <c r="G491" s="223"/>
      <c r="H491" s="223"/>
      <c r="I491" s="223"/>
      <c r="J491" s="215"/>
      <c r="K491" s="218" t="n">
        <v>12</v>
      </c>
      <c r="L491" s="215"/>
      <c r="M491" s="215"/>
      <c r="N491" s="215"/>
      <c r="O491" s="215"/>
      <c r="P491" s="215"/>
      <c r="Q491" s="215"/>
      <c r="R491" s="219"/>
      <c r="T491" s="220"/>
      <c r="U491" s="215"/>
      <c r="V491" s="215"/>
      <c r="W491" s="215"/>
      <c r="X491" s="215"/>
      <c r="Y491" s="215"/>
      <c r="Z491" s="215"/>
      <c r="AA491" s="221"/>
      <c r="AT491" s="222" t="s">
        <v>179</v>
      </c>
      <c r="AU491" s="222" t="s">
        <v>112</v>
      </c>
      <c r="AV491" s="213" t="s">
        <v>112</v>
      </c>
      <c r="AW491" s="213" t="s">
        <v>39</v>
      </c>
      <c r="AX491" s="213" t="s">
        <v>85</v>
      </c>
      <c r="AY491" s="222" t="s">
        <v>171</v>
      </c>
    </row>
    <row r="492" s="224" customFormat="true" ht="16.5" hidden="false" customHeight="true" outlineLevel="0" collapsed="false">
      <c r="B492" s="225"/>
      <c r="C492" s="226"/>
      <c r="D492" s="226"/>
      <c r="E492" s="227"/>
      <c r="F492" s="228" t="s">
        <v>701</v>
      </c>
      <c r="G492" s="228"/>
      <c r="H492" s="228"/>
      <c r="I492" s="228"/>
      <c r="J492" s="226"/>
      <c r="K492" s="227"/>
      <c r="L492" s="226"/>
      <c r="M492" s="226"/>
      <c r="N492" s="226"/>
      <c r="O492" s="226"/>
      <c r="P492" s="226"/>
      <c r="Q492" s="226"/>
      <c r="R492" s="229"/>
      <c r="T492" s="230"/>
      <c r="U492" s="226"/>
      <c r="V492" s="226"/>
      <c r="W492" s="226"/>
      <c r="X492" s="226"/>
      <c r="Y492" s="226"/>
      <c r="Z492" s="226"/>
      <c r="AA492" s="231"/>
      <c r="AT492" s="232" t="s">
        <v>179</v>
      </c>
      <c r="AU492" s="232" t="s">
        <v>112</v>
      </c>
      <c r="AV492" s="224" t="s">
        <v>93</v>
      </c>
      <c r="AW492" s="224" t="s">
        <v>39</v>
      </c>
      <c r="AX492" s="224" t="s">
        <v>85</v>
      </c>
      <c r="AY492" s="232" t="s">
        <v>171</v>
      </c>
    </row>
    <row r="493" s="233" customFormat="true" ht="16.5" hidden="false" customHeight="true" outlineLevel="0" collapsed="false">
      <c r="B493" s="234"/>
      <c r="C493" s="235"/>
      <c r="D493" s="235"/>
      <c r="E493" s="236"/>
      <c r="F493" s="237" t="s">
        <v>219</v>
      </c>
      <c r="G493" s="237"/>
      <c r="H493" s="237"/>
      <c r="I493" s="237"/>
      <c r="J493" s="235"/>
      <c r="K493" s="238" t="n">
        <v>75</v>
      </c>
      <c r="L493" s="235"/>
      <c r="M493" s="235"/>
      <c r="N493" s="235"/>
      <c r="O493" s="235"/>
      <c r="P493" s="235"/>
      <c r="Q493" s="235"/>
      <c r="R493" s="239"/>
      <c r="T493" s="240"/>
      <c r="U493" s="235"/>
      <c r="V493" s="235"/>
      <c r="W493" s="235"/>
      <c r="X493" s="235"/>
      <c r="Y493" s="235"/>
      <c r="Z493" s="235"/>
      <c r="AA493" s="241"/>
      <c r="AT493" s="242" t="s">
        <v>179</v>
      </c>
      <c r="AU493" s="242" t="s">
        <v>112</v>
      </c>
      <c r="AV493" s="233" t="s">
        <v>176</v>
      </c>
      <c r="AW493" s="233" t="s">
        <v>39</v>
      </c>
      <c r="AX493" s="233" t="s">
        <v>93</v>
      </c>
      <c r="AY493" s="242" t="s">
        <v>171</v>
      </c>
    </row>
    <row r="494" s="32" customFormat="true" ht="25.5" hidden="false" customHeight="true" outlineLevel="0" collapsed="false">
      <c r="B494" s="33"/>
      <c r="C494" s="243" t="s">
        <v>702</v>
      </c>
      <c r="D494" s="243" t="s">
        <v>243</v>
      </c>
      <c r="E494" s="244" t="s">
        <v>703</v>
      </c>
      <c r="F494" s="245" t="s">
        <v>704</v>
      </c>
      <c r="G494" s="245"/>
      <c r="H494" s="245"/>
      <c r="I494" s="245"/>
      <c r="J494" s="246" t="s">
        <v>175</v>
      </c>
      <c r="K494" s="247" t="n">
        <v>1.146</v>
      </c>
      <c r="L494" s="248" t="n">
        <v>0</v>
      </c>
      <c r="M494" s="248"/>
      <c r="N494" s="249" t="n">
        <f aca="false">ROUND(L494*K494,2)</f>
        <v>0</v>
      </c>
      <c r="O494" s="249"/>
      <c r="P494" s="249"/>
      <c r="Q494" s="249"/>
      <c r="R494" s="35"/>
      <c r="T494" s="210"/>
      <c r="U494" s="44" t="s">
        <v>50</v>
      </c>
      <c r="V494" s="34"/>
      <c r="W494" s="211" t="n">
        <f aca="false">V494*K494</f>
        <v>0</v>
      </c>
      <c r="X494" s="211" t="n">
        <v>0.55</v>
      </c>
      <c r="Y494" s="211" t="n">
        <f aca="false">X494*K494</f>
        <v>0.6303</v>
      </c>
      <c r="Z494" s="211" t="n">
        <v>0</v>
      </c>
      <c r="AA494" s="212" t="n">
        <f aca="false">Z494*K494</f>
        <v>0</v>
      </c>
      <c r="AR494" s="10" t="s">
        <v>375</v>
      </c>
      <c r="AT494" s="10" t="s">
        <v>243</v>
      </c>
      <c r="AU494" s="10" t="s">
        <v>112</v>
      </c>
      <c r="AY494" s="10" t="s">
        <v>171</v>
      </c>
      <c r="BE494" s="127" t="n">
        <f aca="false">IF(U494="základní",N494,0)</f>
        <v>0</v>
      </c>
      <c r="BF494" s="127" t="n">
        <f aca="false">IF(U494="snížená",N494,0)</f>
        <v>0</v>
      </c>
      <c r="BG494" s="127" t="n">
        <f aca="false">IF(U494="zákl. přenesená",N494,0)</f>
        <v>0</v>
      </c>
      <c r="BH494" s="127" t="n">
        <f aca="false">IF(U494="sníž. přenesená",N494,0)</f>
        <v>0</v>
      </c>
      <c r="BI494" s="127" t="n">
        <f aca="false">IF(U494="nulová",N494,0)</f>
        <v>0</v>
      </c>
      <c r="BJ494" s="10" t="s">
        <v>93</v>
      </c>
      <c r="BK494" s="127" t="n">
        <f aca="false">ROUND(L494*K494,2)</f>
        <v>0</v>
      </c>
      <c r="BL494" s="10" t="s">
        <v>251</v>
      </c>
      <c r="BM494" s="10" t="s">
        <v>705</v>
      </c>
    </row>
    <row r="495" s="213" customFormat="true" ht="16.5" hidden="false" customHeight="true" outlineLevel="0" collapsed="false">
      <c r="B495" s="214"/>
      <c r="C495" s="215"/>
      <c r="D495" s="215"/>
      <c r="E495" s="216"/>
      <c r="F495" s="217" t="s">
        <v>706</v>
      </c>
      <c r="G495" s="217"/>
      <c r="H495" s="217"/>
      <c r="I495" s="217"/>
      <c r="J495" s="215"/>
      <c r="K495" s="218" t="n">
        <v>0.493</v>
      </c>
      <c r="L495" s="215"/>
      <c r="M495" s="215"/>
      <c r="N495" s="215"/>
      <c r="O495" s="215"/>
      <c r="P495" s="215"/>
      <c r="Q495" s="215"/>
      <c r="R495" s="219"/>
      <c r="T495" s="220"/>
      <c r="U495" s="215"/>
      <c r="V495" s="215"/>
      <c r="W495" s="215"/>
      <c r="X495" s="215"/>
      <c r="Y495" s="215"/>
      <c r="Z495" s="215"/>
      <c r="AA495" s="221"/>
      <c r="AT495" s="222" t="s">
        <v>179</v>
      </c>
      <c r="AU495" s="222" t="s">
        <v>112</v>
      </c>
      <c r="AV495" s="213" t="s">
        <v>112</v>
      </c>
      <c r="AW495" s="213" t="s">
        <v>39</v>
      </c>
      <c r="AX495" s="213" t="s">
        <v>85</v>
      </c>
      <c r="AY495" s="222" t="s">
        <v>171</v>
      </c>
    </row>
    <row r="496" s="224" customFormat="true" ht="16.5" hidden="false" customHeight="true" outlineLevel="0" collapsed="false">
      <c r="B496" s="225"/>
      <c r="C496" s="226"/>
      <c r="D496" s="226"/>
      <c r="E496" s="227"/>
      <c r="F496" s="228" t="s">
        <v>697</v>
      </c>
      <c r="G496" s="228"/>
      <c r="H496" s="228"/>
      <c r="I496" s="228"/>
      <c r="J496" s="226"/>
      <c r="K496" s="227"/>
      <c r="L496" s="226"/>
      <c r="M496" s="226"/>
      <c r="N496" s="226"/>
      <c r="O496" s="226"/>
      <c r="P496" s="226"/>
      <c r="Q496" s="226"/>
      <c r="R496" s="229"/>
      <c r="T496" s="230"/>
      <c r="U496" s="226"/>
      <c r="V496" s="226"/>
      <c r="W496" s="226"/>
      <c r="X496" s="226"/>
      <c r="Y496" s="226"/>
      <c r="Z496" s="226"/>
      <c r="AA496" s="231"/>
      <c r="AT496" s="232" t="s">
        <v>179</v>
      </c>
      <c r="AU496" s="232" t="s">
        <v>112</v>
      </c>
      <c r="AV496" s="224" t="s">
        <v>93</v>
      </c>
      <c r="AW496" s="224" t="s">
        <v>39</v>
      </c>
      <c r="AX496" s="224" t="s">
        <v>85</v>
      </c>
      <c r="AY496" s="232" t="s">
        <v>171</v>
      </c>
    </row>
    <row r="497" s="213" customFormat="true" ht="16.5" hidden="false" customHeight="true" outlineLevel="0" collapsed="false">
      <c r="B497" s="214"/>
      <c r="C497" s="215"/>
      <c r="D497" s="215"/>
      <c r="E497" s="216"/>
      <c r="F497" s="223" t="s">
        <v>707</v>
      </c>
      <c r="G497" s="223"/>
      <c r="H497" s="223"/>
      <c r="I497" s="223"/>
      <c r="J497" s="215"/>
      <c r="K497" s="218" t="n">
        <v>0.394</v>
      </c>
      <c r="L497" s="215"/>
      <c r="M497" s="215"/>
      <c r="N497" s="215"/>
      <c r="O497" s="215"/>
      <c r="P497" s="215"/>
      <c r="Q497" s="215"/>
      <c r="R497" s="219"/>
      <c r="T497" s="220"/>
      <c r="U497" s="215"/>
      <c r="V497" s="215"/>
      <c r="W497" s="215"/>
      <c r="X497" s="215"/>
      <c r="Y497" s="215"/>
      <c r="Z497" s="215"/>
      <c r="AA497" s="221"/>
      <c r="AT497" s="222" t="s">
        <v>179</v>
      </c>
      <c r="AU497" s="222" t="s">
        <v>112</v>
      </c>
      <c r="AV497" s="213" t="s">
        <v>112</v>
      </c>
      <c r="AW497" s="213" t="s">
        <v>39</v>
      </c>
      <c r="AX497" s="213" t="s">
        <v>85</v>
      </c>
      <c r="AY497" s="222" t="s">
        <v>171</v>
      </c>
    </row>
    <row r="498" s="224" customFormat="true" ht="16.5" hidden="false" customHeight="true" outlineLevel="0" collapsed="false">
      <c r="B498" s="225"/>
      <c r="C498" s="226"/>
      <c r="D498" s="226"/>
      <c r="E498" s="227"/>
      <c r="F498" s="228" t="s">
        <v>699</v>
      </c>
      <c r="G498" s="228"/>
      <c r="H498" s="228"/>
      <c r="I498" s="228"/>
      <c r="J498" s="226"/>
      <c r="K498" s="227"/>
      <c r="L498" s="226"/>
      <c r="M498" s="226"/>
      <c r="N498" s="226"/>
      <c r="O498" s="226"/>
      <c r="P498" s="226"/>
      <c r="Q498" s="226"/>
      <c r="R498" s="229"/>
      <c r="T498" s="230"/>
      <c r="U498" s="226"/>
      <c r="V498" s="226"/>
      <c r="W498" s="226"/>
      <c r="X498" s="226"/>
      <c r="Y498" s="226"/>
      <c r="Z498" s="226"/>
      <c r="AA498" s="231"/>
      <c r="AT498" s="232" t="s">
        <v>179</v>
      </c>
      <c r="AU498" s="232" t="s">
        <v>112</v>
      </c>
      <c r="AV498" s="224" t="s">
        <v>93</v>
      </c>
      <c r="AW498" s="224" t="s">
        <v>39</v>
      </c>
      <c r="AX498" s="224" t="s">
        <v>85</v>
      </c>
      <c r="AY498" s="232" t="s">
        <v>171</v>
      </c>
    </row>
    <row r="499" s="213" customFormat="true" ht="16.5" hidden="false" customHeight="true" outlineLevel="0" collapsed="false">
      <c r="B499" s="214"/>
      <c r="C499" s="215"/>
      <c r="D499" s="215"/>
      <c r="E499" s="216"/>
      <c r="F499" s="223" t="s">
        <v>708</v>
      </c>
      <c r="G499" s="223"/>
      <c r="H499" s="223"/>
      <c r="I499" s="223"/>
      <c r="J499" s="215"/>
      <c r="K499" s="218" t="n">
        <v>0.259</v>
      </c>
      <c r="L499" s="215"/>
      <c r="M499" s="215"/>
      <c r="N499" s="215"/>
      <c r="O499" s="215"/>
      <c r="P499" s="215"/>
      <c r="Q499" s="215"/>
      <c r="R499" s="219"/>
      <c r="T499" s="220"/>
      <c r="U499" s="215"/>
      <c r="V499" s="215"/>
      <c r="W499" s="215"/>
      <c r="X499" s="215"/>
      <c r="Y499" s="215"/>
      <c r="Z499" s="215"/>
      <c r="AA499" s="221"/>
      <c r="AT499" s="222" t="s">
        <v>179</v>
      </c>
      <c r="AU499" s="222" t="s">
        <v>112</v>
      </c>
      <c r="AV499" s="213" t="s">
        <v>112</v>
      </c>
      <c r="AW499" s="213" t="s">
        <v>39</v>
      </c>
      <c r="AX499" s="213" t="s">
        <v>85</v>
      </c>
      <c r="AY499" s="222" t="s">
        <v>171</v>
      </c>
    </row>
    <row r="500" s="224" customFormat="true" ht="16.5" hidden="false" customHeight="true" outlineLevel="0" collapsed="false">
      <c r="B500" s="225"/>
      <c r="C500" s="226"/>
      <c r="D500" s="226"/>
      <c r="E500" s="227"/>
      <c r="F500" s="228" t="s">
        <v>701</v>
      </c>
      <c r="G500" s="228"/>
      <c r="H500" s="228"/>
      <c r="I500" s="228"/>
      <c r="J500" s="226"/>
      <c r="K500" s="227"/>
      <c r="L500" s="226"/>
      <c r="M500" s="226"/>
      <c r="N500" s="226"/>
      <c r="O500" s="226"/>
      <c r="P500" s="226"/>
      <c r="Q500" s="226"/>
      <c r="R500" s="229"/>
      <c r="T500" s="230"/>
      <c r="U500" s="226"/>
      <c r="V500" s="226"/>
      <c r="W500" s="226"/>
      <c r="X500" s="226"/>
      <c r="Y500" s="226"/>
      <c r="Z500" s="226"/>
      <c r="AA500" s="231"/>
      <c r="AT500" s="232" t="s">
        <v>179</v>
      </c>
      <c r="AU500" s="232" t="s">
        <v>112</v>
      </c>
      <c r="AV500" s="224" t="s">
        <v>93</v>
      </c>
      <c r="AW500" s="224" t="s">
        <v>39</v>
      </c>
      <c r="AX500" s="224" t="s">
        <v>85</v>
      </c>
      <c r="AY500" s="232" t="s">
        <v>171</v>
      </c>
    </row>
    <row r="501" s="233" customFormat="true" ht="16.5" hidden="false" customHeight="true" outlineLevel="0" collapsed="false">
      <c r="B501" s="234"/>
      <c r="C501" s="235"/>
      <c r="D501" s="235"/>
      <c r="E501" s="236"/>
      <c r="F501" s="237" t="s">
        <v>219</v>
      </c>
      <c r="G501" s="237"/>
      <c r="H501" s="237"/>
      <c r="I501" s="237"/>
      <c r="J501" s="235"/>
      <c r="K501" s="238" t="n">
        <v>1.146</v>
      </c>
      <c r="L501" s="235"/>
      <c r="M501" s="235"/>
      <c r="N501" s="235"/>
      <c r="O501" s="235"/>
      <c r="P501" s="235"/>
      <c r="Q501" s="235"/>
      <c r="R501" s="239"/>
      <c r="T501" s="240"/>
      <c r="U501" s="235"/>
      <c r="V501" s="235"/>
      <c r="W501" s="235"/>
      <c r="X501" s="235"/>
      <c r="Y501" s="235"/>
      <c r="Z501" s="235"/>
      <c r="AA501" s="241"/>
      <c r="AT501" s="242" t="s">
        <v>179</v>
      </c>
      <c r="AU501" s="242" t="s">
        <v>112</v>
      </c>
      <c r="AV501" s="233" t="s">
        <v>176</v>
      </c>
      <c r="AW501" s="233" t="s">
        <v>39</v>
      </c>
      <c r="AX501" s="233" t="s">
        <v>93</v>
      </c>
      <c r="AY501" s="242" t="s">
        <v>171</v>
      </c>
    </row>
    <row r="502" s="32" customFormat="true" ht="38.25" hidden="false" customHeight="true" outlineLevel="0" collapsed="false">
      <c r="B502" s="33"/>
      <c r="C502" s="203" t="s">
        <v>709</v>
      </c>
      <c r="D502" s="203" t="s">
        <v>172</v>
      </c>
      <c r="E502" s="204" t="s">
        <v>710</v>
      </c>
      <c r="F502" s="205" t="s">
        <v>711</v>
      </c>
      <c r="G502" s="205"/>
      <c r="H502" s="205"/>
      <c r="I502" s="205"/>
      <c r="J502" s="206" t="s">
        <v>261</v>
      </c>
      <c r="K502" s="207" t="n">
        <v>23.25</v>
      </c>
      <c r="L502" s="208" t="n">
        <v>0</v>
      </c>
      <c r="M502" s="208"/>
      <c r="N502" s="209" t="n">
        <f aca="false">ROUND(L502*K502,2)</f>
        <v>0</v>
      </c>
      <c r="O502" s="209"/>
      <c r="P502" s="209"/>
      <c r="Q502" s="209"/>
      <c r="R502" s="35"/>
      <c r="T502" s="210"/>
      <c r="U502" s="44" t="s">
        <v>50</v>
      </c>
      <c r="V502" s="34"/>
      <c r="W502" s="211" t="n">
        <f aca="false">V502*K502</f>
        <v>0</v>
      </c>
      <c r="X502" s="211" t="n">
        <v>0</v>
      </c>
      <c r="Y502" s="211" t="n">
        <f aca="false">X502*K502</f>
        <v>0</v>
      </c>
      <c r="Z502" s="211" t="n">
        <v>0</v>
      </c>
      <c r="AA502" s="212" t="n">
        <f aca="false">Z502*K502</f>
        <v>0</v>
      </c>
      <c r="AR502" s="10" t="s">
        <v>251</v>
      </c>
      <c r="AT502" s="10" t="s">
        <v>172</v>
      </c>
      <c r="AU502" s="10" t="s">
        <v>112</v>
      </c>
      <c r="AY502" s="10" t="s">
        <v>171</v>
      </c>
      <c r="BE502" s="127" t="n">
        <f aca="false">IF(U502="základní",N502,0)</f>
        <v>0</v>
      </c>
      <c r="BF502" s="127" t="n">
        <f aca="false">IF(U502="snížená",N502,0)</f>
        <v>0</v>
      </c>
      <c r="BG502" s="127" t="n">
        <f aca="false">IF(U502="zákl. přenesená",N502,0)</f>
        <v>0</v>
      </c>
      <c r="BH502" s="127" t="n">
        <f aca="false">IF(U502="sníž. přenesená",N502,0)</f>
        <v>0</v>
      </c>
      <c r="BI502" s="127" t="n">
        <f aca="false">IF(U502="nulová",N502,0)</f>
        <v>0</v>
      </c>
      <c r="BJ502" s="10" t="s">
        <v>93</v>
      </c>
      <c r="BK502" s="127" t="n">
        <f aca="false">ROUND(L502*K502,2)</f>
        <v>0</v>
      </c>
      <c r="BL502" s="10" t="s">
        <v>251</v>
      </c>
      <c r="BM502" s="10" t="s">
        <v>712</v>
      </c>
    </row>
    <row r="503" s="213" customFormat="true" ht="16.5" hidden="false" customHeight="true" outlineLevel="0" collapsed="false">
      <c r="B503" s="214"/>
      <c r="C503" s="215"/>
      <c r="D503" s="215"/>
      <c r="E503" s="216"/>
      <c r="F503" s="217" t="s">
        <v>713</v>
      </c>
      <c r="G503" s="217"/>
      <c r="H503" s="217"/>
      <c r="I503" s="217"/>
      <c r="J503" s="215"/>
      <c r="K503" s="218" t="n">
        <v>23.25</v>
      </c>
      <c r="L503" s="215"/>
      <c r="M503" s="215"/>
      <c r="N503" s="215"/>
      <c r="O503" s="215"/>
      <c r="P503" s="215"/>
      <c r="Q503" s="215"/>
      <c r="R503" s="219"/>
      <c r="T503" s="220"/>
      <c r="U503" s="215"/>
      <c r="V503" s="215"/>
      <c r="W503" s="215"/>
      <c r="X503" s="215"/>
      <c r="Y503" s="215"/>
      <c r="Z503" s="215"/>
      <c r="AA503" s="221"/>
      <c r="AT503" s="222" t="s">
        <v>179</v>
      </c>
      <c r="AU503" s="222" t="s">
        <v>112</v>
      </c>
      <c r="AV503" s="213" t="s">
        <v>112</v>
      </c>
      <c r="AW503" s="213" t="s">
        <v>39</v>
      </c>
      <c r="AX503" s="213" t="s">
        <v>85</v>
      </c>
      <c r="AY503" s="222" t="s">
        <v>171</v>
      </c>
    </row>
    <row r="504" s="233" customFormat="true" ht="16.5" hidden="false" customHeight="true" outlineLevel="0" collapsed="false">
      <c r="B504" s="234"/>
      <c r="C504" s="235"/>
      <c r="D504" s="235"/>
      <c r="E504" s="236"/>
      <c r="F504" s="237" t="s">
        <v>219</v>
      </c>
      <c r="G504" s="237"/>
      <c r="H504" s="237"/>
      <c r="I504" s="237"/>
      <c r="J504" s="235"/>
      <c r="K504" s="238" t="n">
        <v>23.25</v>
      </c>
      <c r="L504" s="235"/>
      <c r="M504" s="235"/>
      <c r="N504" s="235"/>
      <c r="O504" s="235"/>
      <c r="P504" s="235"/>
      <c r="Q504" s="235"/>
      <c r="R504" s="239"/>
      <c r="T504" s="240"/>
      <c r="U504" s="235"/>
      <c r="V504" s="235"/>
      <c r="W504" s="235"/>
      <c r="X504" s="235"/>
      <c r="Y504" s="235"/>
      <c r="Z504" s="235"/>
      <c r="AA504" s="241"/>
      <c r="AT504" s="242" t="s">
        <v>179</v>
      </c>
      <c r="AU504" s="242" t="s">
        <v>112</v>
      </c>
      <c r="AV504" s="233" t="s">
        <v>176</v>
      </c>
      <c r="AW504" s="233" t="s">
        <v>39</v>
      </c>
      <c r="AX504" s="233" t="s">
        <v>93</v>
      </c>
      <c r="AY504" s="242" t="s">
        <v>171</v>
      </c>
    </row>
    <row r="505" s="32" customFormat="true" ht="25.5" hidden="false" customHeight="true" outlineLevel="0" collapsed="false">
      <c r="B505" s="33"/>
      <c r="C505" s="243" t="s">
        <v>714</v>
      </c>
      <c r="D505" s="243" t="s">
        <v>243</v>
      </c>
      <c r="E505" s="244" t="s">
        <v>715</v>
      </c>
      <c r="F505" s="245" t="s">
        <v>716</v>
      </c>
      <c r="G505" s="245"/>
      <c r="H505" s="245"/>
      <c r="I505" s="245"/>
      <c r="J505" s="246" t="s">
        <v>175</v>
      </c>
      <c r="K505" s="247" t="n">
        <v>0.204</v>
      </c>
      <c r="L505" s="248" t="n">
        <v>0</v>
      </c>
      <c r="M505" s="248"/>
      <c r="N505" s="249" t="n">
        <f aca="false">ROUND(L505*K505,2)</f>
        <v>0</v>
      </c>
      <c r="O505" s="249"/>
      <c r="P505" s="249"/>
      <c r="Q505" s="249"/>
      <c r="R505" s="35"/>
      <c r="T505" s="210"/>
      <c r="U505" s="44" t="s">
        <v>50</v>
      </c>
      <c r="V505" s="34"/>
      <c r="W505" s="211" t="n">
        <f aca="false">V505*K505</f>
        <v>0</v>
      </c>
      <c r="X505" s="211" t="n">
        <v>0.55</v>
      </c>
      <c r="Y505" s="211" t="n">
        <f aca="false">X505*K505</f>
        <v>0.1122</v>
      </c>
      <c r="Z505" s="211" t="n">
        <v>0</v>
      </c>
      <c r="AA505" s="212" t="n">
        <f aca="false">Z505*K505</f>
        <v>0</v>
      </c>
      <c r="AR505" s="10" t="s">
        <v>375</v>
      </c>
      <c r="AT505" s="10" t="s">
        <v>243</v>
      </c>
      <c r="AU505" s="10" t="s">
        <v>112</v>
      </c>
      <c r="AY505" s="10" t="s">
        <v>171</v>
      </c>
      <c r="BE505" s="127" t="n">
        <f aca="false">IF(U505="základní",N505,0)</f>
        <v>0</v>
      </c>
      <c r="BF505" s="127" t="n">
        <f aca="false">IF(U505="snížená",N505,0)</f>
        <v>0</v>
      </c>
      <c r="BG505" s="127" t="n">
        <f aca="false">IF(U505="zákl. přenesená",N505,0)</f>
        <v>0</v>
      </c>
      <c r="BH505" s="127" t="n">
        <f aca="false">IF(U505="sníž. přenesená",N505,0)</f>
        <v>0</v>
      </c>
      <c r="BI505" s="127" t="n">
        <f aca="false">IF(U505="nulová",N505,0)</f>
        <v>0</v>
      </c>
      <c r="BJ505" s="10" t="s">
        <v>93</v>
      </c>
      <c r="BK505" s="127" t="n">
        <f aca="false">ROUND(L505*K505,2)</f>
        <v>0</v>
      </c>
      <c r="BL505" s="10" t="s">
        <v>251</v>
      </c>
      <c r="BM505" s="10" t="s">
        <v>717</v>
      </c>
    </row>
    <row r="506" s="213" customFormat="true" ht="16.5" hidden="false" customHeight="true" outlineLevel="0" collapsed="false">
      <c r="B506" s="214"/>
      <c r="C506" s="215"/>
      <c r="D506" s="215"/>
      <c r="E506" s="216"/>
      <c r="F506" s="217" t="s">
        <v>718</v>
      </c>
      <c r="G506" s="217"/>
      <c r="H506" s="217"/>
      <c r="I506" s="217"/>
      <c r="J506" s="215"/>
      <c r="K506" s="218" t="n">
        <v>0.204</v>
      </c>
      <c r="L506" s="215"/>
      <c r="M506" s="215"/>
      <c r="N506" s="215"/>
      <c r="O506" s="215"/>
      <c r="P506" s="215"/>
      <c r="Q506" s="215"/>
      <c r="R506" s="219"/>
      <c r="T506" s="220"/>
      <c r="U506" s="215"/>
      <c r="V506" s="215"/>
      <c r="W506" s="215"/>
      <c r="X506" s="215"/>
      <c r="Y506" s="215"/>
      <c r="Z506" s="215"/>
      <c r="AA506" s="221"/>
      <c r="AT506" s="222" t="s">
        <v>179</v>
      </c>
      <c r="AU506" s="222" t="s">
        <v>112</v>
      </c>
      <c r="AV506" s="213" t="s">
        <v>112</v>
      </c>
      <c r="AW506" s="213" t="s">
        <v>39</v>
      </c>
      <c r="AX506" s="213" t="s">
        <v>85</v>
      </c>
      <c r="AY506" s="222" t="s">
        <v>171</v>
      </c>
    </row>
    <row r="507" s="233" customFormat="true" ht="16.5" hidden="false" customHeight="true" outlineLevel="0" collapsed="false">
      <c r="B507" s="234"/>
      <c r="C507" s="235"/>
      <c r="D507" s="235"/>
      <c r="E507" s="236"/>
      <c r="F507" s="237" t="s">
        <v>219</v>
      </c>
      <c r="G507" s="237"/>
      <c r="H507" s="237"/>
      <c r="I507" s="237"/>
      <c r="J507" s="235"/>
      <c r="K507" s="238" t="n">
        <v>0.204</v>
      </c>
      <c r="L507" s="235"/>
      <c r="M507" s="235"/>
      <c r="N507" s="235"/>
      <c r="O507" s="235"/>
      <c r="P507" s="235"/>
      <c r="Q507" s="235"/>
      <c r="R507" s="239"/>
      <c r="T507" s="240"/>
      <c r="U507" s="235"/>
      <c r="V507" s="235"/>
      <c r="W507" s="235"/>
      <c r="X507" s="235"/>
      <c r="Y507" s="235"/>
      <c r="Z507" s="235"/>
      <c r="AA507" s="241"/>
      <c r="AT507" s="242" t="s">
        <v>179</v>
      </c>
      <c r="AU507" s="242" t="s">
        <v>112</v>
      </c>
      <c r="AV507" s="233" t="s">
        <v>176</v>
      </c>
      <c r="AW507" s="233" t="s">
        <v>39</v>
      </c>
      <c r="AX507" s="233" t="s">
        <v>93</v>
      </c>
      <c r="AY507" s="242" t="s">
        <v>171</v>
      </c>
    </row>
    <row r="508" s="32" customFormat="true" ht="25.5" hidden="false" customHeight="true" outlineLevel="0" collapsed="false">
      <c r="B508" s="33"/>
      <c r="C508" s="203" t="s">
        <v>719</v>
      </c>
      <c r="D508" s="203" t="s">
        <v>172</v>
      </c>
      <c r="E508" s="204" t="s">
        <v>720</v>
      </c>
      <c r="F508" s="205" t="s">
        <v>721</v>
      </c>
      <c r="G508" s="205"/>
      <c r="H508" s="205"/>
      <c r="I508" s="205"/>
      <c r="J508" s="206" t="s">
        <v>330</v>
      </c>
      <c r="K508" s="207" t="n">
        <v>35</v>
      </c>
      <c r="L508" s="208" t="n">
        <v>0</v>
      </c>
      <c r="M508" s="208"/>
      <c r="N508" s="209" t="n">
        <f aca="false">ROUND(L508*K508,2)</f>
        <v>0</v>
      </c>
      <c r="O508" s="209"/>
      <c r="P508" s="209"/>
      <c r="Q508" s="209"/>
      <c r="R508" s="35"/>
      <c r="T508" s="210"/>
      <c r="U508" s="44" t="s">
        <v>50</v>
      </c>
      <c r="V508" s="34"/>
      <c r="W508" s="211" t="n">
        <f aca="false">V508*K508</f>
        <v>0</v>
      </c>
      <c r="X508" s="211" t="n">
        <v>0</v>
      </c>
      <c r="Y508" s="211" t="n">
        <f aca="false">X508*K508</f>
        <v>0</v>
      </c>
      <c r="Z508" s="211" t="n">
        <v>0</v>
      </c>
      <c r="AA508" s="212" t="n">
        <f aca="false">Z508*K508</f>
        <v>0</v>
      </c>
      <c r="AR508" s="10" t="s">
        <v>251</v>
      </c>
      <c r="AT508" s="10" t="s">
        <v>172</v>
      </c>
      <c r="AU508" s="10" t="s">
        <v>112</v>
      </c>
      <c r="AY508" s="10" t="s">
        <v>171</v>
      </c>
      <c r="BE508" s="127" t="n">
        <f aca="false">IF(U508="základní",N508,0)</f>
        <v>0</v>
      </c>
      <c r="BF508" s="127" t="n">
        <f aca="false">IF(U508="snížená",N508,0)</f>
        <v>0</v>
      </c>
      <c r="BG508" s="127" t="n">
        <f aca="false">IF(U508="zákl. přenesená",N508,0)</f>
        <v>0</v>
      </c>
      <c r="BH508" s="127" t="n">
        <f aca="false">IF(U508="sníž. přenesená",N508,0)</f>
        <v>0</v>
      </c>
      <c r="BI508" s="127" t="n">
        <f aca="false">IF(U508="nulová",N508,0)</f>
        <v>0</v>
      </c>
      <c r="BJ508" s="10" t="s">
        <v>93</v>
      </c>
      <c r="BK508" s="127" t="n">
        <f aca="false">ROUND(L508*K508,2)</f>
        <v>0</v>
      </c>
      <c r="BL508" s="10" t="s">
        <v>251</v>
      </c>
      <c r="BM508" s="10" t="s">
        <v>722</v>
      </c>
    </row>
    <row r="509" s="213" customFormat="true" ht="16.5" hidden="false" customHeight="true" outlineLevel="0" collapsed="false">
      <c r="B509" s="214"/>
      <c r="C509" s="215"/>
      <c r="D509" s="215"/>
      <c r="E509" s="216"/>
      <c r="F509" s="217" t="s">
        <v>696</v>
      </c>
      <c r="G509" s="217"/>
      <c r="H509" s="217"/>
      <c r="I509" s="217"/>
      <c r="J509" s="215"/>
      <c r="K509" s="218" t="n">
        <v>35</v>
      </c>
      <c r="L509" s="215"/>
      <c r="M509" s="215"/>
      <c r="N509" s="215"/>
      <c r="O509" s="215"/>
      <c r="P509" s="215"/>
      <c r="Q509" s="215"/>
      <c r="R509" s="219"/>
      <c r="T509" s="220"/>
      <c r="U509" s="215"/>
      <c r="V509" s="215"/>
      <c r="W509" s="215"/>
      <c r="X509" s="215"/>
      <c r="Y509" s="215"/>
      <c r="Z509" s="215"/>
      <c r="AA509" s="221"/>
      <c r="AT509" s="222" t="s">
        <v>179</v>
      </c>
      <c r="AU509" s="222" t="s">
        <v>112</v>
      </c>
      <c r="AV509" s="213" t="s">
        <v>112</v>
      </c>
      <c r="AW509" s="213" t="s">
        <v>39</v>
      </c>
      <c r="AX509" s="213" t="s">
        <v>85</v>
      </c>
      <c r="AY509" s="222" t="s">
        <v>171</v>
      </c>
    </row>
    <row r="510" s="224" customFormat="true" ht="16.5" hidden="false" customHeight="true" outlineLevel="0" collapsed="false">
      <c r="B510" s="225"/>
      <c r="C510" s="226"/>
      <c r="D510" s="226"/>
      <c r="E510" s="227"/>
      <c r="F510" s="228" t="s">
        <v>697</v>
      </c>
      <c r="G510" s="228"/>
      <c r="H510" s="228"/>
      <c r="I510" s="228"/>
      <c r="J510" s="226"/>
      <c r="K510" s="227"/>
      <c r="L510" s="226"/>
      <c r="M510" s="226"/>
      <c r="N510" s="226"/>
      <c r="O510" s="226"/>
      <c r="P510" s="226"/>
      <c r="Q510" s="226"/>
      <c r="R510" s="229"/>
      <c r="T510" s="230"/>
      <c r="U510" s="226"/>
      <c r="V510" s="226"/>
      <c r="W510" s="226"/>
      <c r="X510" s="226"/>
      <c r="Y510" s="226"/>
      <c r="Z510" s="226"/>
      <c r="AA510" s="231"/>
      <c r="AT510" s="232" t="s">
        <v>179</v>
      </c>
      <c r="AU510" s="232" t="s">
        <v>112</v>
      </c>
      <c r="AV510" s="224" t="s">
        <v>93</v>
      </c>
      <c r="AW510" s="224" t="s">
        <v>39</v>
      </c>
      <c r="AX510" s="224" t="s">
        <v>85</v>
      </c>
      <c r="AY510" s="232" t="s">
        <v>171</v>
      </c>
    </row>
    <row r="511" s="233" customFormat="true" ht="16.5" hidden="false" customHeight="true" outlineLevel="0" collapsed="false">
      <c r="B511" s="234"/>
      <c r="C511" s="235"/>
      <c r="D511" s="235"/>
      <c r="E511" s="236"/>
      <c r="F511" s="237" t="s">
        <v>219</v>
      </c>
      <c r="G511" s="237"/>
      <c r="H511" s="237"/>
      <c r="I511" s="237"/>
      <c r="J511" s="235"/>
      <c r="K511" s="238" t="n">
        <v>35</v>
      </c>
      <c r="L511" s="235"/>
      <c r="M511" s="235"/>
      <c r="N511" s="235"/>
      <c r="O511" s="235"/>
      <c r="P511" s="235"/>
      <c r="Q511" s="235"/>
      <c r="R511" s="239"/>
      <c r="T511" s="240"/>
      <c r="U511" s="235"/>
      <c r="V511" s="235"/>
      <c r="W511" s="235"/>
      <c r="X511" s="235"/>
      <c r="Y511" s="235"/>
      <c r="Z511" s="235"/>
      <c r="AA511" s="241"/>
      <c r="AT511" s="242" t="s">
        <v>179</v>
      </c>
      <c r="AU511" s="242" t="s">
        <v>112</v>
      </c>
      <c r="AV511" s="233" t="s">
        <v>176</v>
      </c>
      <c r="AW511" s="233" t="s">
        <v>39</v>
      </c>
      <c r="AX511" s="233" t="s">
        <v>93</v>
      </c>
      <c r="AY511" s="242" t="s">
        <v>171</v>
      </c>
    </row>
    <row r="512" s="32" customFormat="true" ht="25.5" hidden="false" customHeight="true" outlineLevel="0" collapsed="false">
      <c r="B512" s="33"/>
      <c r="C512" s="243" t="s">
        <v>723</v>
      </c>
      <c r="D512" s="243" t="s">
        <v>243</v>
      </c>
      <c r="E512" s="244" t="s">
        <v>715</v>
      </c>
      <c r="F512" s="245" t="s">
        <v>716</v>
      </c>
      <c r="G512" s="245"/>
      <c r="H512" s="245"/>
      <c r="I512" s="245"/>
      <c r="J512" s="246" t="s">
        <v>175</v>
      </c>
      <c r="K512" s="247" t="n">
        <v>0.092</v>
      </c>
      <c r="L512" s="248" t="n">
        <v>0</v>
      </c>
      <c r="M512" s="248"/>
      <c r="N512" s="249" t="n">
        <f aca="false">ROUND(L512*K512,2)</f>
        <v>0</v>
      </c>
      <c r="O512" s="249"/>
      <c r="P512" s="249"/>
      <c r="Q512" s="249"/>
      <c r="R512" s="35"/>
      <c r="T512" s="210"/>
      <c r="U512" s="44" t="s">
        <v>50</v>
      </c>
      <c r="V512" s="34"/>
      <c r="W512" s="211" t="n">
        <f aca="false">V512*K512</f>
        <v>0</v>
      </c>
      <c r="X512" s="211" t="n">
        <v>0.55</v>
      </c>
      <c r="Y512" s="211" t="n">
        <f aca="false">X512*K512</f>
        <v>0.0506</v>
      </c>
      <c r="Z512" s="211" t="n">
        <v>0</v>
      </c>
      <c r="AA512" s="212" t="n">
        <f aca="false">Z512*K512</f>
        <v>0</v>
      </c>
      <c r="AR512" s="10" t="s">
        <v>375</v>
      </c>
      <c r="AT512" s="10" t="s">
        <v>243</v>
      </c>
      <c r="AU512" s="10" t="s">
        <v>112</v>
      </c>
      <c r="AY512" s="10" t="s">
        <v>171</v>
      </c>
      <c r="BE512" s="127" t="n">
        <f aca="false">IF(U512="základní",N512,0)</f>
        <v>0</v>
      </c>
      <c r="BF512" s="127" t="n">
        <f aca="false">IF(U512="snížená",N512,0)</f>
        <v>0</v>
      </c>
      <c r="BG512" s="127" t="n">
        <f aca="false">IF(U512="zákl. přenesená",N512,0)</f>
        <v>0</v>
      </c>
      <c r="BH512" s="127" t="n">
        <f aca="false">IF(U512="sníž. přenesená",N512,0)</f>
        <v>0</v>
      </c>
      <c r="BI512" s="127" t="n">
        <f aca="false">IF(U512="nulová",N512,0)</f>
        <v>0</v>
      </c>
      <c r="BJ512" s="10" t="s">
        <v>93</v>
      </c>
      <c r="BK512" s="127" t="n">
        <f aca="false">ROUND(L512*K512,2)</f>
        <v>0</v>
      </c>
      <c r="BL512" s="10" t="s">
        <v>251</v>
      </c>
      <c r="BM512" s="10" t="s">
        <v>724</v>
      </c>
    </row>
    <row r="513" s="213" customFormat="true" ht="16.5" hidden="false" customHeight="true" outlineLevel="0" collapsed="false">
      <c r="B513" s="214"/>
      <c r="C513" s="215"/>
      <c r="D513" s="215"/>
      <c r="E513" s="216"/>
      <c r="F513" s="217" t="s">
        <v>725</v>
      </c>
      <c r="G513" s="217"/>
      <c r="H513" s="217"/>
      <c r="I513" s="217"/>
      <c r="J513" s="215"/>
      <c r="K513" s="218" t="n">
        <v>0.092</v>
      </c>
      <c r="L513" s="215"/>
      <c r="M513" s="215"/>
      <c r="N513" s="215"/>
      <c r="O513" s="215"/>
      <c r="P513" s="215"/>
      <c r="Q513" s="215"/>
      <c r="R513" s="219"/>
      <c r="T513" s="220"/>
      <c r="U513" s="215"/>
      <c r="V513" s="215"/>
      <c r="W513" s="215"/>
      <c r="X513" s="215"/>
      <c r="Y513" s="215"/>
      <c r="Z513" s="215"/>
      <c r="AA513" s="221"/>
      <c r="AT513" s="222" t="s">
        <v>179</v>
      </c>
      <c r="AU513" s="222" t="s">
        <v>112</v>
      </c>
      <c r="AV513" s="213" t="s">
        <v>112</v>
      </c>
      <c r="AW513" s="213" t="s">
        <v>39</v>
      </c>
      <c r="AX513" s="213" t="s">
        <v>93</v>
      </c>
      <c r="AY513" s="222" t="s">
        <v>171</v>
      </c>
    </row>
    <row r="514" s="32" customFormat="true" ht="25.5" hidden="false" customHeight="true" outlineLevel="0" collapsed="false">
      <c r="B514" s="33"/>
      <c r="C514" s="203" t="s">
        <v>726</v>
      </c>
      <c r="D514" s="203" t="s">
        <v>172</v>
      </c>
      <c r="E514" s="204" t="s">
        <v>727</v>
      </c>
      <c r="F514" s="205" t="s">
        <v>728</v>
      </c>
      <c r="G514" s="205"/>
      <c r="H514" s="205"/>
      <c r="I514" s="205"/>
      <c r="J514" s="206" t="s">
        <v>175</v>
      </c>
      <c r="K514" s="207" t="n">
        <v>1.442</v>
      </c>
      <c r="L514" s="208" t="n">
        <v>0</v>
      </c>
      <c r="M514" s="208"/>
      <c r="N514" s="209" t="n">
        <f aca="false">ROUND(L514*K514,2)</f>
        <v>0</v>
      </c>
      <c r="O514" s="209"/>
      <c r="P514" s="209"/>
      <c r="Q514" s="209"/>
      <c r="R514" s="35"/>
      <c r="T514" s="210"/>
      <c r="U514" s="44" t="s">
        <v>50</v>
      </c>
      <c r="V514" s="34"/>
      <c r="W514" s="211" t="n">
        <f aca="false">V514*K514</f>
        <v>0</v>
      </c>
      <c r="X514" s="211" t="n">
        <v>0.02337</v>
      </c>
      <c r="Y514" s="211" t="n">
        <f aca="false">X514*K514</f>
        <v>0.03369954</v>
      </c>
      <c r="Z514" s="211" t="n">
        <v>0</v>
      </c>
      <c r="AA514" s="212" t="n">
        <f aca="false">Z514*K514</f>
        <v>0</v>
      </c>
      <c r="AR514" s="10" t="s">
        <v>251</v>
      </c>
      <c r="AT514" s="10" t="s">
        <v>172</v>
      </c>
      <c r="AU514" s="10" t="s">
        <v>112</v>
      </c>
      <c r="AY514" s="10" t="s">
        <v>171</v>
      </c>
      <c r="BE514" s="127" t="n">
        <f aca="false">IF(U514="základní",N514,0)</f>
        <v>0</v>
      </c>
      <c r="BF514" s="127" t="n">
        <f aca="false">IF(U514="snížená",N514,0)</f>
        <v>0</v>
      </c>
      <c r="BG514" s="127" t="n">
        <f aca="false">IF(U514="zákl. přenesená",N514,0)</f>
        <v>0</v>
      </c>
      <c r="BH514" s="127" t="n">
        <f aca="false">IF(U514="sníž. přenesená",N514,0)</f>
        <v>0</v>
      </c>
      <c r="BI514" s="127" t="n">
        <f aca="false">IF(U514="nulová",N514,0)</f>
        <v>0</v>
      </c>
      <c r="BJ514" s="10" t="s">
        <v>93</v>
      </c>
      <c r="BK514" s="127" t="n">
        <f aca="false">ROUND(L514*K514,2)</f>
        <v>0</v>
      </c>
      <c r="BL514" s="10" t="s">
        <v>251</v>
      </c>
      <c r="BM514" s="10" t="s">
        <v>729</v>
      </c>
    </row>
    <row r="515" customFormat="false" ht="25.5" hidden="false" customHeight="true" outlineLevel="0" collapsed="false">
      <c r="A515" s="32"/>
      <c r="B515" s="33"/>
      <c r="C515" s="203" t="s">
        <v>730</v>
      </c>
      <c r="D515" s="203" t="s">
        <v>172</v>
      </c>
      <c r="E515" s="204" t="s">
        <v>731</v>
      </c>
      <c r="F515" s="205" t="s">
        <v>732</v>
      </c>
      <c r="G515" s="205"/>
      <c r="H515" s="205"/>
      <c r="I515" s="205"/>
      <c r="J515" s="206" t="s">
        <v>655</v>
      </c>
      <c r="K515" s="252" t="n">
        <v>0</v>
      </c>
      <c r="L515" s="208" t="n">
        <v>0</v>
      </c>
      <c r="M515" s="208"/>
      <c r="N515" s="209" t="n">
        <f aca="false">ROUND(L515*K515,2)</f>
        <v>0</v>
      </c>
      <c r="O515" s="209"/>
      <c r="P515" s="209"/>
      <c r="Q515" s="209"/>
      <c r="R515" s="35"/>
      <c r="T515" s="210"/>
      <c r="U515" s="44" t="s">
        <v>50</v>
      </c>
      <c r="V515" s="34"/>
      <c r="W515" s="211" t="n">
        <f aca="false">V515*K515</f>
        <v>0</v>
      </c>
      <c r="X515" s="211" t="n">
        <v>0</v>
      </c>
      <c r="Y515" s="211" t="n">
        <f aca="false">X515*K515</f>
        <v>0</v>
      </c>
      <c r="Z515" s="211" t="n">
        <v>0</v>
      </c>
      <c r="AA515" s="212" t="n">
        <f aca="false">Z515*K515</f>
        <v>0</v>
      </c>
      <c r="AR515" s="10" t="s">
        <v>251</v>
      </c>
      <c r="AT515" s="10" t="s">
        <v>172</v>
      </c>
      <c r="AU515" s="10" t="s">
        <v>112</v>
      </c>
      <c r="AY515" s="10" t="s">
        <v>171</v>
      </c>
      <c r="BE515" s="127" t="n">
        <f aca="false">IF(U515="základní",N515,0)</f>
        <v>0</v>
      </c>
      <c r="BF515" s="127" t="n">
        <f aca="false">IF(U515="snížená",N515,0)</f>
        <v>0</v>
      </c>
      <c r="BG515" s="127" t="n">
        <f aca="false">IF(U515="zákl. přenesená",N515,0)</f>
        <v>0</v>
      </c>
      <c r="BH515" s="127" t="n">
        <f aca="false">IF(U515="sníž. přenesená",N515,0)</f>
        <v>0</v>
      </c>
      <c r="BI515" s="127" t="n">
        <f aca="false">IF(U515="nulová",N515,0)</f>
        <v>0</v>
      </c>
      <c r="BJ515" s="10" t="s">
        <v>93</v>
      </c>
      <c r="BK515" s="127" t="n">
        <f aca="false">ROUND(L515*K515,2)</f>
        <v>0</v>
      </c>
      <c r="BL515" s="10" t="s">
        <v>251</v>
      </c>
      <c r="BM515" s="10" t="s">
        <v>733</v>
      </c>
    </row>
    <row r="516" s="190" customFormat="true" ht="29.9" hidden="false" customHeight="true" outlineLevel="0" collapsed="false">
      <c r="B516" s="191"/>
      <c r="C516" s="192"/>
      <c r="D516" s="201" t="s">
        <v>136</v>
      </c>
      <c r="E516" s="201"/>
      <c r="F516" s="201"/>
      <c r="G516" s="201"/>
      <c r="H516" s="201"/>
      <c r="I516" s="201"/>
      <c r="J516" s="201"/>
      <c r="K516" s="201"/>
      <c r="L516" s="201"/>
      <c r="M516" s="201"/>
      <c r="N516" s="250" t="n">
        <f aca="false">BK516</f>
        <v>0</v>
      </c>
      <c r="O516" s="250"/>
      <c r="P516" s="250"/>
      <c r="Q516" s="250"/>
      <c r="R516" s="194"/>
      <c r="T516" s="195"/>
      <c r="U516" s="192"/>
      <c r="V516" s="192"/>
      <c r="W516" s="196" t="n">
        <f aca="false">SUM(W517:W526)</f>
        <v>0</v>
      </c>
      <c r="X516" s="192"/>
      <c r="Y516" s="196" t="n">
        <f aca="false">SUM(Y517:Y526)</f>
        <v>0.08028224</v>
      </c>
      <c r="Z516" s="192"/>
      <c r="AA516" s="197" t="n">
        <f aca="false">SUM(AA517:AA526)</f>
        <v>0</v>
      </c>
      <c r="AR516" s="198" t="s">
        <v>112</v>
      </c>
      <c r="AT516" s="199" t="s">
        <v>84</v>
      </c>
      <c r="AU516" s="199" t="s">
        <v>93</v>
      </c>
      <c r="AY516" s="198" t="s">
        <v>171</v>
      </c>
      <c r="BK516" s="200" t="n">
        <f aca="false">SUM(BK517:BK526)</f>
        <v>0</v>
      </c>
    </row>
    <row r="517" s="32" customFormat="true" ht="16.5" hidden="false" customHeight="true" outlineLevel="0" collapsed="false">
      <c r="B517" s="33"/>
      <c r="C517" s="203" t="s">
        <v>734</v>
      </c>
      <c r="D517" s="203" t="s">
        <v>172</v>
      </c>
      <c r="E517" s="204" t="s">
        <v>735</v>
      </c>
      <c r="F517" s="205" t="s">
        <v>736</v>
      </c>
      <c r="G517" s="205"/>
      <c r="H517" s="205"/>
      <c r="I517" s="205"/>
      <c r="J517" s="206" t="s">
        <v>261</v>
      </c>
      <c r="K517" s="207" t="n">
        <v>12.825</v>
      </c>
      <c r="L517" s="208" t="n">
        <v>0</v>
      </c>
      <c r="M517" s="208"/>
      <c r="N517" s="209" t="n">
        <f aca="false">ROUND(L517*K517,2)</f>
        <v>0</v>
      </c>
      <c r="O517" s="209"/>
      <c r="P517" s="209"/>
      <c r="Q517" s="209"/>
      <c r="R517" s="35"/>
      <c r="T517" s="210"/>
      <c r="U517" s="44" t="s">
        <v>50</v>
      </c>
      <c r="V517" s="34"/>
      <c r="W517" s="211" t="n">
        <f aca="false">V517*K517</f>
        <v>0</v>
      </c>
      <c r="X517" s="211" t="n">
        <v>0</v>
      </c>
      <c r="Y517" s="211" t="n">
        <f aca="false">X517*K517</f>
        <v>0</v>
      </c>
      <c r="Z517" s="211" t="n">
        <v>0</v>
      </c>
      <c r="AA517" s="212" t="n">
        <f aca="false">Z517*K517</f>
        <v>0</v>
      </c>
      <c r="AR517" s="10" t="s">
        <v>251</v>
      </c>
      <c r="AT517" s="10" t="s">
        <v>172</v>
      </c>
      <c r="AU517" s="10" t="s">
        <v>112</v>
      </c>
      <c r="AY517" s="10" t="s">
        <v>171</v>
      </c>
      <c r="BE517" s="127" t="n">
        <f aca="false">IF(U517="základní",N517,0)</f>
        <v>0</v>
      </c>
      <c r="BF517" s="127" t="n">
        <f aca="false">IF(U517="snížená",N517,0)</f>
        <v>0</v>
      </c>
      <c r="BG517" s="127" t="n">
        <f aca="false">IF(U517="zákl. přenesená",N517,0)</f>
        <v>0</v>
      </c>
      <c r="BH517" s="127" t="n">
        <f aca="false">IF(U517="sníž. přenesená",N517,0)</f>
        <v>0</v>
      </c>
      <c r="BI517" s="127" t="n">
        <f aca="false">IF(U517="nulová",N517,0)</f>
        <v>0</v>
      </c>
      <c r="BJ517" s="10" t="s">
        <v>93</v>
      </c>
      <c r="BK517" s="127" t="n">
        <f aca="false">ROUND(L517*K517,2)</f>
        <v>0</v>
      </c>
      <c r="BL517" s="10" t="s">
        <v>251</v>
      </c>
      <c r="BM517" s="10" t="s">
        <v>737</v>
      </c>
    </row>
    <row r="518" s="213" customFormat="true" ht="16.5" hidden="false" customHeight="true" outlineLevel="0" collapsed="false">
      <c r="B518" s="214"/>
      <c r="C518" s="215"/>
      <c r="D518" s="215"/>
      <c r="E518" s="216"/>
      <c r="F518" s="217" t="s">
        <v>738</v>
      </c>
      <c r="G518" s="217"/>
      <c r="H518" s="217"/>
      <c r="I518" s="217"/>
      <c r="J518" s="215"/>
      <c r="K518" s="218" t="n">
        <v>12.825</v>
      </c>
      <c r="L518" s="215"/>
      <c r="M518" s="215"/>
      <c r="N518" s="215"/>
      <c r="O518" s="215"/>
      <c r="P518" s="215"/>
      <c r="Q518" s="215"/>
      <c r="R518" s="219"/>
      <c r="T518" s="220"/>
      <c r="U518" s="215"/>
      <c r="V518" s="215"/>
      <c r="W518" s="215"/>
      <c r="X518" s="215"/>
      <c r="Y518" s="215"/>
      <c r="Z518" s="215"/>
      <c r="AA518" s="221"/>
      <c r="AT518" s="222" t="s">
        <v>179</v>
      </c>
      <c r="AU518" s="222" t="s">
        <v>112</v>
      </c>
      <c r="AV518" s="213" t="s">
        <v>112</v>
      </c>
      <c r="AW518" s="213" t="s">
        <v>39</v>
      </c>
      <c r="AX518" s="213" t="s">
        <v>85</v>
      </c>
      <c r="AY518" s="222" t="s">
        <v>171</v>
      </c>
    </row>
    <row r="519" s="233" customFormat="true" ht="16.5" hidden="false" customHeight="true" outlineLevel="0" collapsed="false">
      <c r="B519" s="234"/>
      <c r="C519" s="235"/>
      <c r="D519" s="235"/>
      <c r="E519" s="236"/>
      <c r="F519" s="237" t="s">
        <v>219</v>
      </c>
      <c r="G519" s="237"/>
      <c r="H519" s="237"/>
      <c r="I519" s="237"/>
      <c r="J519" s="235"/>
      <c r="K519" s="238" t="n">
        <v>12.825</v>
      </c>
      <c r="L519" s="235"/>
      <c r="M519" s="235"/>
      <c r="N519" s="235"/>
      <c r="O519" s="235"/>
      <c r="P519" s="235"/>
      <c r="Q519" s="235"/>
      <c r="R519" s="239"/>
      <c r="T519" s="240"/>
      <c r="U519" s="235"/>
      <c r="V519" s="235"/>
      <c r="W519" s="235"/>
      <c r="X519" s="235"/>
      <c r="Y519" s="235"/>
      <c r="Z519" s="235"/>
      <c r="AA519" s="241"/>
      <c r="AT519" s="242" t="s">
        <v>179</v>
      </c>
      <c r="AU519" s="242" t="s">
        <v>112</v>
      </c>
      <c r="AV519" s="233" t="s">
        <v>176</v>
      </c>
      <c r="AW519" s="233" t="s">
        <v>39</v>
      </c>
      <c r="AX519" s="233" t="s">
        <v>93</v>
      </c>
      <c r="AY519" s="242" t="s">
        <v>171</v>
      </c>
    </row>
    <row r="520" s="32" customFormat="true" ht="25.5" hidden="false" customHeight="true" outlineLevel="0" collapsed="false">
      <c r="B520" s="33"/>
      <c r="C520" s="243" t="s">
        <v>739</v>
      </c>
      <c r="D520" s="243" t="s">
        <v>243</v>
      </c>
      <c r="E520" s="244" t="s">
        <v>740</v>
      </c>
      <c r="F520" s="245" t="s">
        <v>741</v>
      </c>
      <c r="G520" s="245"/>
      <c r="H520" s="245"/>
      <c r="I520" s="245"/>
      <c r="J520" s="246" t="s">
        <v>261</v>
      </c>
      <c r="K520" s="247" t="n">
        <v>14.108</v>
      </c>
      <c r="L520" s="248" t="n">
        <v>0</v>
      </c>
      <c r="M520" s="248"/>
      <c r="N520" s="249" t="n">
        <f aca="false">ROUND(L520*K520,2)</f>
        <v>0</v>
      </c>
      <c r="O520" s="249"/>
      <c r="P520" s="249"/>
      <c r="Q520" s="249"/>
      <c r="R520" s="35"/>
      <c r="T520" s="210"/>
      <c r="U520" s="44" t="s">
        <v>50</v>
      </c>
      <c r="V520" s="34"/>
      <c r="W520" s="211" t="n">
        <f aca="false">V520*K520</f>
        <v>0</v>
      </c>
      <c r="X520" s="211" t="n">
        <v>8E-005</v>
      </c>
      <c r="Y520" s="211" t="n">
        <f aca="false">X520*K520</f>
        <v>0.00112864</v>
      </c>
      <c r="Z520" s="211" t="n">
        <v>0</v>
      </c>
      <c r="AA520" s="212" t="n">
        <f aca="false">Z520*K520</f>
        <v>0</v>
      </c>
      <c r="AR520" s="10" t="s">
        <v>375</v>
      </c>
      <c r="AT520" s="10" t="s">
        <v>243</v>
      </c>
      <c r="AU520" s="10" t="s">
        <v>112</v>
      </c>
      <c r="AY520" s="10" t="s">
        <v>171</v>
      </c>
      <c r="BE520" s="127" t="n">
        <f aca="false">IF(U520="základní",N520,0)</f>
        <v>0</v>
      </c>
      <c r="BF520" s="127" t="n">
        <f aca="false">IF(U520="snížená",N520,0)</f>
        <v>0</v>
      </c>
      <c r="BG520" s="127" t="n">
        <f aca="false">IF(U520="zákl. přenesená",N520,0)</f>
        <v>0</v>
      </c>
      <c r="BH520" s="127" t="n">
        <f aca="false">IF(U520="sníž. přenesená",N520,0)</f>
        <v>0</v>
      </c>
      <c r="BI520" s="127" t="n">
        <f aca="false">IF(U520="nulová",N520,0)</f>
        <v>0</v>
      </c>
      <c r="BJ520" s="10" t="s">
        <v>93</v>
      </c>
      <c r="BK520" s="127" t="n">
        <f aca="false">ROUND(L520*K520,2)</f>
        <v>0</v>
      </c>
      <c r="BL520" s="10" t="s">
        <v>251</v>
      </c>
      <c r="BM520" s="10" t="s">
        <v>742</v>
      </c>
    </row>
    <row r="521" s="32" customFormat="true" ht="25.5" hidden="false" customHeight="true" outlineLevel="0" collapsed="false">
      <c r="B521" s="33"/>
      <c r="C521" s="243" t="s">
        <v>743</v>
      </c>
      <c r="D521" s="243" t="s">
        <v>243</v>
      </c>
      <c r="E521" s="244" t="s">
        <v>744</v>
      </c>
      <c r="F521" s="245" t="s">
        <v>745</v>
      </c>
      <c r="G521" s="245"/>
      <c r="H521" s="245"/>
      <c r="I521" s="245"/>
      <c r="J521" s="246" t="s">
        <v>330</v>
      </c>
      <c r="K521" s="247" t="n">
        <v>16.39</v>
      </c>
      <c r="L521" s="248" t="n">
        <v>0</v>
      </c>
      <c r="M521" s="248"/>
      <c r="N521" s="249" t="n">
        <f aca="false">ROUND(L521*K521,2)</f>
        <v>0</v>
      </c>
      <c r="O521" s="249"/>
      <c r="P521" s="249"/>
      <c r="Q521" s="249"/>
      <c r="R521" s="35"/>
      <c r="T521" s="210"/>
      <c r="U521" s="44" t="s">
        <v>50</v>
      </c>
      <c r="V521" s="34"/>
      <c r="W521" s="211" t="n">
        <f aca="false">V521*K521</f>
        <v>0</v>
      </c>
      <c r="X521" s="211" t="n">
        <v>0.0002</v>
      </c>
      <c r="Y521" s="211" t="n">
        <f aca="false">X521*K521</f>
        <v>0.003278</v>
      </c>
      <c r="Z521" s="211" t="n">
        <v>0</v>
      </c>
      <c r="AA521" s="212" t="n">
        <f aca="false">Z521*K521</f>
        <v>0</v>
      </c>
      <c r="AR521" s="10" t="s">
        <v>375</v>
      </c>
      <c r="AT521" s="10" t="s">
        <v>243</v>
      </c>
      <c r="AU521" s="10" t="s">
        <v>112</v>
      </c>
      <c r="AY521" s="10" t="s">
        <v>171</v>
      </c>
      <c r="BE521" s="127" t="n">
        <f aca="false">IF(U521="základní",N521,0)</f>
        <v>0</v>
      </c>
      <c r="BF521" s="127" t="n">
        <f aca="false">IF(U521="snížená",N521,0)</f>
        <v>0</v>
      </c>
      <c r="BG521" s="127" t="n">
        <f aca="false">IF(U521="zákl. přenesená",N521,0)</f>
        <v>0</v>
      </c>
      <c r="BH521" s="127" t="n">
        <f aca="false">IF(U521="sníž. přenesená",N521,0)</f>
        <v>0</v>
      </c>
      <c r="BI521" s="127" t="n">
        <f aca="false">IF(U521="nulová",N521,0)</f>
        <v>0</v>
      </c>
      <c r="BJ521" s="10" t="s">
        <v>93</v>
      </c>
      <c r="BK521" s="127" t="n">
        <f aca="false">ROUND(L521*K521,2)</f>
        <v>0</v>
      </c>
      <c r="BL521" s="10" t="s">
        <v>251</v>
      </c>
      <c r="BM521" s="10" t="s">
        <v>746</v>
      </c>
    </row>
    <row r="522" s="213" customFormat="true" ht="16.5" hidden="false" customHeight="true" outlineLevel="0" collapsed="false">
      <c r="B522" s="214"/>
      <c r="C522" s="215"/>
      <c r="D522" s="215"/>
      <c r="E522" s="216"/>
      <c r="F522" s="217" t="s">
        <v>747</v>
      </c>
      <c r="G522" s="217"/>
      <c r="H522" s="217"/>
      <c r="I522" s="217"/>
      <c r="J522" s="215"/>
      <c r="K522" s="218" t="n">
        <v>14.9</v>
      </c>
      <c r="L522" s="215"/>
      <c r="M522" s="215"/>
      <c r="N522" s="215"/>
      <c r="O522" s="215"/>
      <c r="P522" s="215"/>
      <c r="Q522" s="215"/>
      <c r="R522" s="219"/>
      <c r="T522" s="220"/>
      <c r="U522" s="215"/>
      <c r="V522" s="215"/>
      <c r="W522" s="215"/>
      <c r="X522" s="215"/>
      <c r="Y522" s="215"/>
      <c r="Z522" s="215"/>
      <c r="AA522" s="221"/>
      <c r="AT522" s="222" t="s">
        <v>179</v>
      </c>
      <c r="AU522" s="222" t="s">
        <v>112</v>
      </c>
      <c r="AV522" s="213" t="s">
        <v>112</v>
      </c>
      <c r="AW522" s="213" t="s">
        <v>39</v>
      </c>
      <c r="AX522" s="213" t="s">
        <v>93</v>
      </c>
      <c r="AY522" s="222" t="s">
        <v>171</v>
      </c>
    </row>
    <row r="523" s="233" customFormat="true" ht="16.5" hidden="false" customHeight="true" outlineLevel="0" collapsed="false">
      <c r="B523" s="234"/>
      <c r="C523" s="235"/>
      <c r="D523" s="235"/>
      <c r="E523" s="236"/>
      <c r="F523" s="237" t="s">
        <v>219</v>
      </c>
      <c r="G523" s="237"/>
      <c r="H523" s="237"/>
      <c r="I523" s="237"/>
      <c r="J523" s="235"/>
      <c r="K523" s="238" t="n">
        <v>14.9</v>
      </c>
      <c r="L523" s="235"/>
      <c r="M523" s="235"/>
      <c r="N523" s="235"/>
      <c r="O523" s="235"/>
      <c r="P523" s="235"/>
      <c r="Q523" s="235"/>
      <c r="R523" s="239"/>
      <c r="T523" s="240"/>
      <c r="U523" s="235"/>
      <c r="V523" s="235"/>
      <c r="W523" s="235"/>
      <c r="X523" s="235"/>
      <c r="Y523" s="235"/>
      <c r="Z523" s="235"/>
      <c r="AA523" s="241"/>
      <c r="AT523" s="242" t="s">
        <v>179</v>
      </c>
      <c r="AU523" s="242" t="s">
        <v>112</v>
      </c>
      <c r="AV523" s="233" t="s">
        <v>176</v>
      </c>
      <c r="AW523" s="233" t="s">
        <v>39</v>
      </c>
      <c r="AX523" s="233" t="s">
        <v>85</v>
      </c>
      <c r="AY523" s="242" t="s">
        <v>171</v>
      </c>
    </row>
    <row r="524" s="32" customFormat="true" ht="16.5" hidden="false" customHeight="true" outlineLevel="0" collapsed="false">
      <c r="B524" s="33"/>
      <c r="C524" s="203" t="s">
        <v>748</v>
      </c>
      <c r="D524" s="203" t="s">
        <v>172</v>
      </c>
      <c r="E524" s="204" t="s">
        <v>749</v>
      </c>
      <c r="F524" s="205" t="s">
        <v>750</v>
      </c>
      <c r="G524" s="205"/>
      <c r="H524" s="205"/>
      <c r="I524" s="205"/>
      <c r="J524" s="206" t="s">
        <v>261</v>
      </c>
      <c r="K524" s="207" t="n">
        <v>12.825</v>
      </c>
      <c r="L524" s="208" t="n">
        <v>0</v>
      </c>
      <c r="M524" s="208"/>
      <c r="N524" s="209" t="n">
        <f aca="false">ROUND(L524*K524,2)</f>
        <v>0</v>
      </c>
      <c r="O524" s="209"/>
      <c r="P524" s="209"/>
      <c r="Q524" s="209"/>
      <c r="R524" s="35"/>
      <c r="T524" s="210"/>
      <c r="U524" s="44" t="s">
        <v>50</v>
      </c>
      <c r="V524" s="34"/>
      <c r="W524" s="211" t="n">
        <f aca="false">V524*K524</f>
        <v>0</v>
      </c>
      <c r="X524" s="211" t="n">
        <v>0</v>
      </c>
      <c r="Y524" s="211" t="n">
        <f aca="false">X524*K524</f>
        <v>0</v>
      </c>
      <c r="Z524" s="211" t="n">
        <v>0</v>
      </c>
      <c r="AA524" s="212" t="n">
        <f aca="false">Z524*K524</f>
        <v>0</v>
      </c>
      <c r="AR524" s="10" t="s">
        <v>251</v>
      </c>
      <c r="AT524" s="10" t="s">
        <v>172</v>
      </c>
      <c r="AU524" s="10" t="s">
        <v>112</v>
      </c>
      <c r="AY524" s="10" t="s">
        <v>171</v>
      </c>
      <c r="BE524" s="127" t="n">
        <f aca="false">IF(U524="základní",N524,0)</f>
        <v>0</v>
      </c>
      <c r="BF524" s="127" t="n">
        <f aca="false">IF(U524="snížená",N524,0)</f>
        <v>0</v>
      </c>
      <c r="BG524" s="127" t="n">
        <f aca="false">IF(U524="zákl. přenesená",N524,0)</f>
        <v>0</v>
      </c>
      <c r="BH524" s="127" t="n">
        <f aca="false">IF(U524="sníž. přenesená",N524,0)</f>
        <v>0</v>
      </c>
      <c r="BI524" s="127" t="n">
        <f aca="false">IF(U524="nulová",N524,0)</f>
        <v>0</v>
      </c>
      <c r="BJ524" s="10" t="s">
        <v>93</v>
      </c>
      <c r="BK524" s="127" t="n">
        <f aca="false">ROUND(L524*K524,2)</f>
        <v>0</v>
      </c>
      <c r="BL524" s="10" t="s">
        <v>251</v>
      </c>
      <c r="BM524" s="10" t="s">
        <v>751</v>
      </c>
    </row>
    <row r="525" customFormat="false" ht="25.5" hidden="false" customHeight="true" outlineLevel="0" collapsed="false">
      <c r="A525" s="32"/>
      <c r="B525" s="33"/>
      <c r="C525" s="243" t="s">
        <v>752</v>
      </c>
      <c r="D525" s="243" t="s">
        <v>243</v>
      </c>
      <c r="E525" s="244" t="s">
        <v>753</v>
      </c>
      <c r="F525" s="245" t="s">
        <v>754</v>
      </c>
      <c r="G525" s="245"/>
      <c r="H525" s="245"/>
      <c r="I525" s="245"/>
      <c r="J525" s="246" t="s">
        <v>261</v>
      </c>
      <c r="K525" s="247" t="n">
        <v>13.082</v>
      </c>
      <c r="L525" s="248" t="n">
        <v>0</v>
      </c>
      <c r="M525" s="248"/>
      <c r="N525" s="249" t="n">
        <f aca="false">ROUND(L525*K525,2)</f>
        <v>0</v>
      </c>
      <c r="O525" s="249"/>
      <c r="P525" s="249"/>
      <c r="Q525" s="249"/>
      <c r="R525" s="35"/>
      <c r="T525" s="210"/>
      <c r="U525" s="44" t="s">
        <v>50</v>
      </c>
      <c r="V525" s="34"/>
      <c r="W525" s="211" t="n">
        <f aca="false">V525*K525</f>
        <v>0</v>
      </c>
      <c r="X525" s="211" t="n">
        <v>0.0058</v>
      </c>
      <c r="Y525" s="211" t="n">
        <f aca="false">X525*K525</f>
        <v>0.0758756</v>
      </c>
      <c r="Z525" s="211" t="n">
        <v>0</v>
      </c>
      <c r="AA525" s="212" t="n">
        <f aca="false">Z525*K525</f>
        <v>0</v>
      </c>
      <c r="AR525" s="10" t="s">
        <v>375</v>
      </c>
      <c r="AT525" s="10" t="s">
        <v>243</v>
      </c>
      <c r="AU525" s="10" t="s">
        <v>112</v>
      </c>
      <c r="AY525" s="10" t="s">
        <v>171</v>
      </c>
      <c r="BE525" s="127" t="n">
        <f aca="false">IF(U525="základní",N525,0)</f>
        <v>0</v>
      </c>
      <c r="BF525" s="127" t="n">
        <f aca="false">IF(U525="snížená",N525,0)</f>
        <v>0</v>
      </c>
      <c r="BG525" s="127" t="n">
        <f aca="false">IF(U525="zákl. přenesená",N525,0)</f>
        <v>0</v>
      </c>
      <c r="BH525" s="127" t="n">
        <f aca="false">IF(U525="sníž. přenesená",N525,0)</f>
        <v>0</v>
      </c>
      <c r="BI525" s="127" t="n">
        <f aca="false">IF(U525="nulová",N525,0)</f>
        <v>0</v>
      </c>
      <c r="BJ525" s="10" t="s">
        <v>93</v>
      </c>
      <c r="BK525" s="127" t="n">
        <f aca="false">ROUND(L525*K525,2)</f>
        <v>0</v>
      </c>
      <c r="BL525" s="10" t="s">
        <v>251</v>
      </c>
      <c r="BM525" s="10" t="s">
        <v>755</v>
      </c>
    </row>
    <row r="526" customFormat="false" ht="25.5" hidden="false" customHeight="true" outlineLevel="0" collapsed="false">
      <c r="A526" s="32"/>
      <c r="B526" s="33"/>
      <c r="C526" s="203" t="s">
        <v>756</v>
      </c>
      <c r="D526" s="203" t="s">
        <v>172</v>
      </c>
      <c r="E526" s="204" t="s">
        <v>757</v>
      </c>
      <c r="F526" s="205" t="s">
        <v>758</v>
      </c>
      <c r="G526" s="205"/>
      <c r="H526" s="205"/>
      <c r="I526" s="205"/>
      <c r="J526" s="206" t="s">
        <v>655</v>
      </c>
      <c r="K526" s="252" t="n">
        <v>0</v>
      </c>
      <c r="L526" s="208" t="n">
        <v>0</v>
      </c>
      <c r="M526" s="208"/>
      <c r="N526" s="209" t="n">
        <f aca="false">ROUND(L526*K526,2)</f>
        <v>0</v>
      </c>
      <c r="O526" s="209"/>
      <c r="P526" s="209"/>
      <c r="Q526" s="209"/>
      <c r="R526" s="35"/>
      <c r="T526" s="210"/>
      <c r="U526" s="44" t="s">
        <v>50</v>
      </c>
      <c r="V526" s="34"/>
      <c r="W526" s="211" t="n">
        <f aca="false">V526*K526</f>
        <v>0</v>
      </c>
      <c r="X526" s="211" t="n">
        <v>0</v>
      </c>
      <c r="Y526" s="211" t="n">
        <f aca="false">X526*K526</f>
        <v>0</v>
      </c>
      <c r="Z526" s="211" t="n">
        <v>0</v>
      </c>
      <c r="AA526" s="212" t="n">
        <f aca="false">Z526*K526</f>
        <v>0</v>
      </c>
      <c r="AR526" s="10" t="s">
        <v>251</v>
      </c>
      <c r="AT526" s="10" t="s">
        <v>172</v>
      </c>
      <c r="AU526" s="10" t="s">
        <v>112</v>
      </c>
      <c r="AY526" s="10" t="s">
        <v>171</v>
      </c>
      <c r="BE526" s="127" t="n">
        <f aca="false">IF(U526="základní",N526,0)</f>
        <v>0</v>
      </c>
      <c r="BF526" s="127" t="n">
        <f aca="false">IF(U526="snížená",N526,0)</f>
        <v>0</v>
      </c>
      <c r="BG526" s="127" t="n">
        <f aca="false">IF(U526="zákl. přenesená",N526,0)</f>
        <v>0</v>
      </c>
      <c r="BH526" s="127" t="n">
        <f aca="false">IF(U526="sníž. přenesená",N526,0)</f>
        <v>0</v>
      </c>
      <c r="BI526" s="127" t="n">
        <f aca="false">IF(U526="nulová",N526,0)</f>
        <v>0</v>
      </c>
      <c r="BJ526" s="10" t="s">
        <v>93</v>
      </c>
      <c r="BK526" s="127" t="n">
        <f aca="false">ROUND(L526*K526,2)</f>
        <v>0</v>
      </c>
      <c r="BL526" s="10" t="s">
        <v>251</v>
      </c>
      <c r="BM526" s="10" t="s">
        <v>759</v>
      </c>
    </row>
    <row r="527" s="190" customFormat="true" ht="29.9" hidden="false" customHeight="true" outlineLevel="0" collapsed="false">
      <c r="B527" s="191"/>
      <c r="C527" s="192"/>
      <c r="D527" s="201" t="s">
        <v>137</v>
      </c>
      <c r="E527" s="201"/>
      <c r="F527" s="201"/>
      <c r="G527" s="201"/>
      <c r="H527" s="201"/>
      <c r="I527" s="201"/>
      <c r="J527" s="201"/>
      <c r="K527" s="201"/>
      <c r="L527" s="201"/>
      <c r="M527" s="201"/>
      <c r="N527" s="250" t="n">
        <f aca="false">BK527</f>
        <v>0</v>
      </c>
      <c r="O527" s="250"/>
      <c r="P527" s="250"/>
      <c r="Q527" s="250"/>
      <c r="R527" s="194"/>
      <c r="T527" s="195"/>
      <c r="U527" s="192"/>
      <c r="V527" s="192"/>
      <c r="W527" s="196" t="n">
        <f aca="false">SUM(W528:W561)</f>
        <v>0</v>
      </c>
      <c r="X527" s="192"/>
      <c r="Y527" s="196" t="n">
        <f aca="false">SUM(Y528:Y561)</f>
        <v>0.1129295</v>
      </c>
      <c r="Z527" s="192"/>
      <c r="AA527" s="197" t="n">
        <f aca="false">SUM(AA528:AA561)</f>
        <v>0</v>
      </c>
      <c r="AR527" s="198" t="s">
        <v>112</v>
      </c>
      <c r="AT527" s="199" t="s">
        <v>84</v>
      </c>
      <c r="AU527" s="199" t="s">
        <v>93</v>
      </c>
      <c r="AY527" s="198" t="s">
        <v>171</v>
      </c>
      <c r="BK527" s="200" t="n">
        <f aca="false">SUM(BK528:BK561)</f>
        <v>0</v>
      </c>
    </row>
    <row r="528" s="32" customFormat="true" ht="16.5" hidden="false" customHeight="true" outlineLevel="0" collapsed="false">
      <c r="B528" s="33"/>
      <c r="C528" s="203" t="s">
        <v>760</v>
      </c>
      <c r="D528" s="203" t="s">
        <v>172</v>
      </c>
      <c r="E528" s="204" t="s">
        <v>761</v>
      </c>
      <c r="F528" s="205" t="s">
        <v>762</v>
      </c>
      <c r="G528" s="205"/>
      <c r="H528" s="205"/>
      <c r="I528" s="205"/>
      <c r="J528" s="206" t="s">
        <v>330</v>
      </c>
      <c r="K528" s="207" t="n">
        <v>9.5</v>
      </c>
      <c r="L528" s="208" t="n">
        <v>0</v>
      </c>
      <c r="M528" s="208"/>
      <c r="N528" s="209" t="n">
        <f aca="false">ROUND(L528*K528,2)</f>
        <v>0</v>
      </c>
      <c r="O528" s="209"/>
      <c r="P528" s="209"/>
      <c r="Q528" s="209"/>
      <c r="R528" s="35"/>
      <c r="T528" s="210"/>
      <c r="U528" s="44" t="s">
        <v>50</v>
      </c>
      <c r="V528" s="34"/>
      <c r="W528" s="211" t="n">
        <f aca="false">V528*K528</f>
        <v>0</v>
      </c>
      <c r="X528" s="211" t="n">
        <v>0.00061</v>
      </c>
      <c r="Y528" s="211" t="n">
        <f aca="false">X528*K528</f>
        <v>0.005795</v>
      </c>
      <c r="Z528" s="211" t="n">
        <v>0</v>
      </c>
      <c r="AA528" s="212" t="n">
        <f aca="false">Z528*K528</f>
        <v>0</v>
      </c>
      <c r="AR528" s="10" t="s">
        <v>251</v>
      </c>
      <c r="AT528" s="10" t="s">
        <v>172</v>
      </c>
      <c r="AU528" s="10" t="s">
        <v>112</v>
      </c>
      <c r="AY528" s="10" t="s">
        <v>171</v>
      </c>
      <c r="BE528" s="127" t="n">
        <f aca="false">IF(U528="základní",N528,0)</f>
        <v>0</v>
      </c>
      <c r="BF528" s="127" t="n">
        <f aca="false">IF(U528="snížená",N528,0)</f>
        <v>0</v>
      </c>
      <c r="BG528" s="127" t="n">
        <f aca="false">IF(U528="zákl. přenesená",N528,0)</f>
        <v>0</v>
      </c>
      <c r="BH528" s="127" t="n">
        <f aca="false">IF(U528="sníž. přenesená",N528,0)</f>
        <v>0</v>
      </c>
      <c r="BI528" s="127" t="n">
        <f aca="false">IF(U528="nulová",N528,0)</f>
        <v>0</v>
      </c>
      <c r="BJ528" s="10" t="s">
        <v>93</v>
      </c>
      <c r="BK528" s="127" t="n">
        <f aca="false">ROUND(L528*K528,2)</f>
        <v>0</v>
      </c>
      <c r="BL528" s="10" t="s">
        <v>251</v>
      </c>
      <c r="BM528" s="10" t="s">
        <v>763</v>
      </c>
    </row>
    <row r="529" s="213" customFormat="true" ht="16.5" hidden="false" customHeight="true" outlineLevel="0" collapsed="false">
      <c r="B529" s="214"/>
      <c r="C529" s="215"/>
      <c r="D529" s="215"/>
      <c r="E529" s="216"/>
      <c r="F529" s="217" t="s">
        <v>764</v>
      </c>
      <c r="G529" s="217"/>
      <c r="H529" s="217"/>
      <c r="I529" s="217"/>
      <c r="J529" s="215"/>
      <c r="K529" s="218" t="n">
        <v>9.5</v>
      </c>
      <c r="L529" s="215"/>
      <c r="M529" s="215"/>
      <c r="N529" s="215"/>
      <c r="O529" s="215"/>
      <c r="P529" s="215"/>
      <c r="Q529" s="215"/>
      <c r="R529" s="219"/>
      <c r="T529" s="220"/>
      <c r="U529" s="215"/>
      <c r="V529" s="215"/>
      <c r="W529" s="215"/>
      <c r="X529" s="215"/>
      <c r="Y529" s="215"/>
      <c r="Z529" s="215"/>
      <c r="AA529" s="221"/>
      <c r="AT529" s="222" t="s">
        <v>179</v>
      </c>
      <c r="AU529" s="222" t="s">
        <v>112</v>
      </c>
      <c r="AV529" s="213" t="s">
        <v>112</v>
      </c>
      <c r="AW529" s="213" t="s">
        <v>39</v>
      </c>
      <c r="AX529" s="213" t="s">
        <v>85</v>
      </c>
      <c r="AY529" s="222" t="s">
        <v>171</v>
      </c>
    </row>
    <row r="530" s="233" customFormat="true" ht="16.5" hidden="false" customHeight="true" outlineLevel="0" collapsed="false">
      <c r="B530" s="234"/>
      <c r="C530" s="235"/>
      <c r="D530" s="235"/>
      <c r="E530" s="236"/>
      <c r="F530" s="237" t="s">
        <v>219</v>
      </c>
      <c r="G530" s="237"/>
      <c r="H530" s="237"/>
      <c r="I530" s="237"/>
      <c r="J530" s="235"/>
      <c r="K530" s="238" t="n">
        <v>9.5</v>
      </c>
      <c r="L530" s="235"/>
      <c r="M530" s="235"/>
      <c r="N530" s="235"/>
      <c r="O530" s="235"/>
      <c r="P530" s="235"/>
      <c r="Q530" s="235"/>
      <c r="R530" s="239"/>
      <c r="T530" s="240"/>
      <c r="U530" s="235"/>
      <c r="V530" s="235"/>
      <c r="W530" s="235"/>
      <c r="X530" s="235"/>
      <c r="Y530" s="235"/>
      <c r="Z530" s="235"/>
      <c r="AA530" s="241"/>
      <c r="AT530" s="242" t="s">
        <v>179</v>
      </c>
      <c r="AU530" s="242" t="s">
        <v>112</v>
      </c>
      <c r="AV530" s="233" t="s">
        <v>176</v>
      </c>
      <c r="AW530" s="233" t="s">
        <v>39</v>
      </c>
      <c r="AX530" s="233" t="s">
        <v>93</v>
      </c>
      <c r="AY530" s="242" t="s">
        <v>171</v>
      </c>
    </row>
    <row r="531" s="32" customFormat="true" ht="25.5" hidden="false" customHeight="true" outlineLevel="0" collapsed="false">
      <c r="B531" s="33"/>
      <c r="C531" s="203" t="s">
        <v>765</v>
      </c>
      <c r="D531" s="203" t="s">
        <v>172</v>
      </c>
      <c r="E531" s="204" t="s">
        <v>766</v>
      </c>
      <c r="F531" s="205" t="s">
        <v>767</v>
      </c>
      <c r="G531" s="205"/>
      <c r="H531" s="205"/>
      <c r="I531" s="205"/>
      <c r="J531" s="206" t="s">
        <v>261</v>
      </c>
      <c r="K531" s="207" t="n">
        <v>23.25</v>
      </c>
      <c r="L531" s="208" t="n">
        <v>0</v>
      </c>
      <c r="M531" s="208"/>
      <c r="N531" s="209" t="n">
        <f aca="false">ROUND(L531*K531,2)</f>
        <v>0</v>
      </c>
      <c r="O531" s="209"/>
      <c r="P531" s="209"/>
      <c r="Q531" s="209"/>
      <c r="R531" s="35"/>
      <c r="T531" s="210"/>
      <c r="U531" s="44" t="s">
        <v>50</v>
      </c>
      <c r="V531" s="34"/>
      <c r="W531" s="211" t="n">
        <f aca="false">V531*K531</f>
        <v>0</v>
      </c>
      <c r="X531" s="211" t="n">
        <v>0.00276</v>
      </c>
      <c r="Y531" s="211" t="n">
        <f aca="false">X531*K531</f>
        <v>0.06417</v>
      </c>
      <c r="Z531" s="211" t="n">
        <v>0</v>
      </c>
      <c r="AA531" s="212" t="n">
        <f aca="false">Z531*K531</f>
        <v>0</v>
      </c>
      <c r="AR531" s="10" t="s">
        <v>251</v>
      </c>
      <c r="AT531" s="10" t="s">
        <v>172</v>
      </c>
      <c r="AU531" s="10" t="s">
        <v>112</v>
      </c>
      <c r="AY531" s="10" t="s">
        <v>171</v>
      </c>
      <c r="BE531" s="127" t="n">
        <f aca="false">IF(U531="základní",N531,0)</f>
        <v>0</v>
      </c>
      <c r="BF531" s="127" t="n">
        <f aca="false">IF(U531="snížená",N531,0)</f>
        <v>0</v>
      </c>
      <c r="BG531" s="127" t="n">
        <f aca="false">IF(U531="zákl. přenesená",N531,0)</f>
        <v>0</v>
      </c>
      <c r="BH531" s="127" t="n">
        <f aca="false">IF(U531="sníž. přenesená",N531,0)</f>
        <v>0</v>
      </c>
      <c r="BI531" s="127" t="n">
        <f aca="false">IF(U531="nulová",N531,0)</f>
        <v>0</v>
      </c>
      <c r="BJ531" s="10" t="s">
        <v>93</v>
      </c>
      <c r="BK531" s="127" t="n">
        <f aca="false">ROUND(L531*K531,2)</f>
        <v>0</v>
      </c>
      <c r="BL531" s="10" t="s">
        <v>251</v>
      </c>
      <c r="BM531" s="10" t="s">
        <v>768</v>
      </c>
    </row>
    <row r="532" s="213" customFormat="true" ht="16.5" hidden="false" customHeight="true" outlineLevel="0" collapsed="false">
      <c r="B532" s="214"/>
      <c r="C532" s="215"/>
      <c r="D532" s="215"/>
      <c r="E532" s="216"/>
      <c r="F532" s="217" t="s">
        <v>713</v>
      </c>
      <c r="G532" s="217"/>
      <c r="H532" s="217"/>
      <c r="I532" s="217"/>
      <c r="J532" s="215"/>
      <c r="K532" s="218" t="n">
        <v>23.25</v>
      </c>
      <c r="L532" s="215"/>
      <c r="M532" s="215"/>
      <c r="N532" s="215"/>
      <c r="O532" s="215"/>
      <c r="P532" s="215"/>
      <c r="Q532" s="215"/>
      <c r="R532" s="219"/>
      <c r="T532" s="220"/>
      <c r="U532" s="215"/>
      <c r="V532" s="215"/>
      <c r="W532" s="215"/>
      <c r="X532" s="215"/>
      <c r="Y532" s="215"/>
      <c r="Z532" s="215"/>
      <c r="AA532" s="221"/>
      <c r="AT532" s="222" t="s">
        <v>179</v>
      </c>
      <c r="AU532" s="222" t="s">
        <v>112</v>
      </c>
      <c r="AV532" s="213" t="s">
        <v>112</v>
      </c>
      <c r="AW532" s="213" t="s">
        <v>39</v>
      </c>
      <c r="AX532" s="213" t="s">
        <v>85</v>
      </c>
      <c r="AY532" s="222" t="s">
        <v>171</v>
      </c>
    </row>
    <row r="533" s="233" customFormat="true" ht="16.5" hidden="false" customHeight="true" outlineLevel="0" collapsed="false">
      <c r="B533" s="234"/>
      <c r="C533" s="235"/>
      <c r="D533" s="235"/>
      <c r="E533" s="236"/>
      <c r="F533" s="237" t="s">
        <v>219</v>
      </c>
      <c r="G533" s="237"/>
      <c r="H533" s="237"/>
      <c r="I533" s="237"/>
      <c r="J533" s="235"/>
      <c r="K533" s="238" t="n">
        <v>23.25</v>
      </c>
      <c r="L533" s="235"/>
      <c r="M533" s="235"/>
      <c r="N533" s="235"/>
      <c r="O533" s="235"/>
      <c r="P533" s="235"/>
      <c r="Q533" s="235"/>
      <c r="R533" s="239"/>
      <c r="T533" s="240"/>
      <c r="U533" s="235"/>
      <c r="V533" s="235"/>
      <c r="W533" s="235"/>
      <c r="X533" s="235"/>
      <c r="Y533" s="235"/>
      <c r="Z533" s="235"/>
      <c r="AA533" s="241"/>
      <c r="AT533" s="242" t="s">
        <v>179</v>
      </c>
      <c r="AU533" s="242" t="s">
        <v>112</v>
      </c>
      <c r="AV533" s="233" t="s">
        <v>176</v>
      </c>
      <c r="AW533" s="233" t="s">
        <v>39</v>
      </c>
      <c r="AX533" s="233" t="s">
        <v>93</v>
      </c>
      <c r="AY533" s="242" t="s">
        <v>171</v>
      </c>
    </row>
    <row r="534" s="32" customFormat="true" ht="25.5" hidden="false" customHeight="true" outlineLevel="0" collapsed="false">
      <c r="B534" s="33"/>
      <c r="C534" s="203" t="s">
        <v>769</v>
      </c>
      <c r="D534" s="203" t="s">
        <v>172</v>
      </c>
      <c r="E534" s="204" t="s">
        <v>770</v>
      </c>
      <c r="F534" s="205" t="s">
        <v>771</v>
      </c>
      <c r="G534" s="205"/>
      <c r="H534" s="205"/>
      <c r="I534" s="205"/>
      <c r="J534" s="206" t="s">
        <v>330</v>
      </c>
      <c r="K534" s="207" t="n">
        <v>4.75</v>
      </c>
      <c r="L534" s="208" t="n">
        <v>0</v>
      </c>
      <c r="M534" s="208"/>
      <c r="N534" s="209" t="n">
        <f aca="false">ROUND(L534*K534,2)</f>
        <v>0</v>
      </c>
      <c r="O534" s="209"/>
      <c r="P534" s="209"/>
      <c r="Q534" s="209"/>
      <c r="R534" s="35"/>
      <c r="T534" s="210"/>
      <c r="U534" s="44" t="s">
        <v>50</v>
      </c>
      <c r="V534" s="34"/>
      <c r="W534" s="211" t="n">
        <f aca="false">V534*K534</f>
        <v>0</v>
      </c>
      <c r="X534" s="211" t="n">
        <v>0.00121</v>
      </c>
      <c r="Y534" s="211" t="n">
        <f aca="false">X534*K534</f>
        <v>0.0057475</v>
      </c>
      <c r="Z534" s="211" t="n">
        <v>0</v>
      </c>
      <c r="AA534" s="212" t="n">
        <f aca="false">Z534*K534</f>
        <v>0</v>
      </c>
      <c r="AR534" s="10" t="s">
        <v>251</v>
      </c>
      <c r="AT534" s="10" t="s">
        <v>172</v>
      </c>
      <c r="AU534" s="10" t="s">
        <v>112</v>
      </c>
      <c r="AY534" s="10" t="s">
        <v>171</v>
      </c>
      <c r="BE534" s="127" t="n">
        <f aca="false">IF(U534="základní",N534,0)</f>
        <v>0</v>
      </c>
      <c r="BF534" s="127" t="n">
        <f aca="false">IF(U534="snížená",N534,0)</f>
        <v>0</v>
      </c>
      <c r="BG534" s="127" t="n">
        <f aca="false">IF(U534="zákl. přenesená",N534,0)</f>
        <v>0</v>
      </c>
      <c r="BH534" s="127" t="n">
        <f aca="false">IF(U534="sníž. přenesená",N534,0)</f>
        <v>0</v>
      </c>
      <c r="BI534" s="127" t="n">
        <f aca="false">IF(U534="nulová",N534,0)</f>
        <v>0</v>
      </c>
      <c r="BJ534" s="10" t="s">
        <v>93</v>
      </c>
      <c r="BK534" s="127" t="n">
        <f aca="false">ROUND(L534*K534,2)</f>
        <v>0</v>
      </c>
      <c r="BL534" s="10" t="s">
        <v>251</v>
      </c>
      <c r="BM534" s="10" t="s">
        <v>772</v>
      </c>
    </row>
    <row r="535" s="213" customFormat="true" ht="16.5" hidden="false" customHeight="true" outlineLevel="0" collapsed="false">
      <c r="B535" s="214"/>
      <c r="C535" s="215"/>
      <c r="D535" s="215"/>
      <c r="E535" s="216"/>
      <c r="F535" s="217" t="s">
        <v>773</v>
      </c>
      <c r="G535" s="217"/>
      <c r="H535" s="217"/>
      <c r="I535" s="217"/>
      <c r="J535" s="215"/>
      <c r="K535" s="218" t="n">
        <v>4.75</v>
      </c>
      <c r="L535" s="215"/>
      <c r="M535" s="215"/>
      <c r="N535" s="215"/>
      <c r="O535" s="215"/>
      <c r="P535" s="215"/>
      <c r="Q535" s="215"/>
      <c r="R535" s="219"/>
      <c r="T535" s="220"/>
      <c r="U535" s="215"/>
      <c r="V535" s="215"/>
      <c r="W535" s="215"/>
      <c r="X535" s="215"/>
      <c r="Y535" s="215"/>
      <c r="Z535" s="215"/>
      <c r="AA535" s="221"/>
      <c r="AT535" s="222" t="s">
        <v>179</v>
      </c>
      <c r="AU535" s="222" t="s">
        <v>112</v>
      </c>
      <c r="AV535" s="213" t="s">
        <v>112</v>
      </c>
      <c r="AW535" s="213" t="s">
        <v>39</v>
      </c>
      <c r="AX535" s="213" t="s">
        <v>85</v>
      </c>
      <c r="AY535" s="222" t="s">
        <v>171</v>
      </c>
    </row>
    <row r="536" s="233" customFormat="true" ht="16.5" hidden="false" customHeight="true" outlineLevel="0" collapsed="false">
      <c r="B536" s="234"/>
      <c r="C536" s="235"/>
      <c r="D536" s="235"/>
      <c r="E536" s="236"/>
      <c r="F536" s="237" t="s">
        <v>219</v>
      </c>
      <c r="G536" s="237"/>
      <c r="H536" s="237"/>
      <c r="I536" s="237"/>
      <c r="J536" s="235"/>
      <c r="K536" s="238" t="n">
        <v>4.75</v>
      </c>
      <c r="L536" s="235"/>
      <c r="M536" s="235"/>
      <c r="N536" s="235"/>
      <c r="O536" s="235"/>
      <c r="P536" s="235"/>
      <c r="Q536" s="235"/>
      <c r="R536" s="239"/>
      <c r="T536" s="240"/>
      <c r="U536" s="235"/>
      <c r="V536" s="235"/>
      <c r="W536" s="235"/>
      <c r="X536" s="235"/>
      <c r="Y536" s="235"/>
      <c r="Z536" s="235"/>
      <c r="AA536" s="241"/>
      <c r="AT536" s="242" t="s">
        <v>179</v>
      </c>
      <c r="AU536" s="242" t="s">
        <v>112</v>
      </c>
      <c r="AV536" s="233" t="s">
        <v>176</v>
      </c>
      <c r="AW536" s="233" t="s">
        <v>39</v>
      </c>
      <c r="AX536" s="233" t="s">
        <v>93</v>
      </c>
      <c r="AY536" s="242" t="s">
        <v>171</v>
      </c>
    </row>
    <row r="537" s="32" customFormat="true" ht="25.5" hidden="false" customHeight="true" outlineLevel="0" collapsed="false">
      <c r="B537" s="33"/>
      <c r="C537" s="203" t="s">
        <v>774</v>
      </c>
      <c r="D537" s="203" t="s">
        <v>172</v>
      </c>
      <c r="E537" s="204" t="s">
        <v>775</v>
      </c>
      <c r="F537" s="205" t="s">
        <v>776</v>
      </c>
      <c r="G537" s="205"/>
      <c r="H537" s="205"/>
      <c r="I537" s="205"/>
      <c r="J537" s="206" t="s">
        <v>330</v>
      </c>
      <c r="K537" s="207" t="n">
        <v>4.65</v>
      </c>
      <c r="L537" s="208" t="n">
        <v>0</v>
      </c>
      <c r="M537" s="208"/>
      <c r="N537" s="209" t="n">
        <f aca="false">ROUND(L537*K537,2)</f>
        <v>0</v>
      </c>
      <c r="O537" s="209"/>
      <c r="P537" s="209"/>
      <c r="Q537" s="209"/>
      <c r="R537" s="35"/>
      <c r="T537" s="210"/>
      <c r="U537" s="44" t="s">
        <v>50</v>
      </c>
      <c r="V537" s="34"/>
      <c r="W537" s="211" t="n">
        <f aca="false">V537*K537</f>
        <v>0</v>
      </c>
      <c r="X537" s="211" t="n">
        <v>0.00095</v>
      </c>
      <c r="Y537" s="211" t="n">
        <f aca="false">X537*K537</f>
        <v>0.0044175</v>
      </c>
      <c r="Z537" s="211" t="n">
        <v>0</v>
      </c>
      <c r="AA537" s="212" t="n">
        <f aca="false">Z537*K537</f>
        <v>0</v>
      </c>
      <c r="AR537" s="10" t="s">
        <v>251</v>
      </c>
      <c r="AT537" s="10" t="s">
        <v>172</v>
      </c>
      <c r="AU537" s="10" t="s">
        <v>112</v>
      </c>
      <c r="AY537" s="10" t="s">
        <v>171</v>
      </c>
      <c r="BE537" s="127" t="n">
        <f aca="false">IF(U537="základní",N537,0)</f>
        <v>0</v>
      </c>
      <c r="BF537" s="127" t="n">
        <f aca="false">IF(U537="snížená",N537,0)</f>
        <v>0</v>
      </c>
      <c r="BG537" s="127" t="n">
        <f aca="false">IF(U537="zákl. přenesená",N537,0)</f>
        <v>0</v>
      </c>
      <c r="BH537" s="127" t="n">
        <f aca="false">IF(U537="sníž. přenesená",N537,0)</f>
        <v>0</v>
      </c>
      <c r="BI537" s="127" t="n">
        <f aca="false">IF(U537="nulová",N537,0)</f>
        <v>0</v>
      </c>
      <c r="BJ537" s="10" t="s">
        <v>93</v>
      </c>
      <c r="BK537" s="127" t="n">
        <f aca="false">ROUND(L537*K537,2)</f>
        <v>0</v>
      </c>
      <c r="BL537" s="10" t="s">
        <v>251</v>
      </c>
      <c r="BM537" s="10" t="s">
        <v>777</v>
      </c>
    </row>
    <row r="538" s="213" customFormat="true" ht="16.5" hidden="false" customHeight="true" outlineLevel="0" collapsed="false">
      <c r="B538" s="214"/>
      <c r="C538" s="215"/>
      <c r="D538" s="215"/>
      <c r="E538" s="216"/>
      <c r="F538" s="217" t="s">
        <v>778</v>
      </c>
      <c r="G538" s="217"/>
      <c r="H538" s="217"/>
      <c r="I538" s="217"/>
      <c r="J538" s="215"/>
      <c r="K538" s="218" t="n">
        <v>4.65</v>
      </c>
      <c r="L538" s="215"/>
      <c r="M538" s="215"/>
      <c r="N538" s="215"/>
      <c r="O538" s="215"/>
      <c r="P538" s="215"/>
      <c r="Q538" s="215"/>
      <c r="R538" s="219"/>
      <c r="T538" s="220"/>
      <c r="U538" s="215"/>
      <c r="V538" s="215"/>
      <c r="W538" s="215"/>
      <c r="X538" s="215"/>
      <c r="Y538" s="215"/>
      <c r="Z538" s="215"/>
      <c r="AA538" s="221"/>
      <c r="AT538" s="222" t="s">
        <v>179</v>
      </c>
      <c r="AU538" s="222" t="s">
        <v>112</v>
      </c>
      <c r="AV538" s="213" t="s">
        <v>112</v>
      </c>
      <c r="AW538" s="213" t="s">
        <v>39</v>
      </c>
      <c r="AX538" s="213" t="s">
        <v>85</v>
      </c>
      <c r="AY538" s="222" t="s">
        <v>171</v>
      </c>
    </row>
    <row r="539" s="233" customFormat="true" ht="16.5" hidden="false" customHeight="true" outlineLevel="0" collapsed="false">
      <c r="B539" s="234"/>
      <c r="C539" s="235"/>
      <c r="D539" s="235"/>
      <c r="E539" s="236"/>
      <c r="F539" s="237" t="s">
        <v>219</v>
      </c>
      <c r="G539" s="237"/>
      <c r="H539" s="237"/>
      <c r="I539" s="237"/>
      <c r="J539" s="235"/>
      <c r="K539" s="238" t="n">
        <v>4.65</v>
      </c>
      <c r="L539" s="235"/>
      <c r="M539" s="235"/>
      <c r="N539" s="235"/>
      <c r="O539" s="235"/>
      <c r="P539" s="235"/>
      <c r="Q539" s="235"/>
      <c r="R539" s="239"/>
      <c r="T539" s="240"/>
      <c r="U539" s="235"/>
      <c r="V539" s="235"/>
      <c r="W539" s="235"/>
      <c r="X539" s="235"/>
      <c r="Y539" s="235"/>
      <c r="Z539" s="235"/>
      <c r="AA539" s="241"/>
      <c r="AT539" s="242" t="s">
        <v>179</v>
      </c>
      <c r="AU539" s="242" t="s">
        <v>112</v>
      </c>
      <c r="AV539" s="233" t="s">
        <v>176</v>
      </c>
      <c r="AW539" s="233" t="s">
        <v>39</v>
      </c>
      <c r="AX539" s="233" t="s">
        <v>93</v>
      </c>
      <c r="AY539" s="242" t="s">
        <v>171</v>
      </c>
    </row>
    <row r="540" s="32" customFormat="true" ht="16.5" hidden="false" customHeight="true" outlineLevel="0" collapsed="false">
      <c r="B540" s="33"/>
      <c r="C540" s="203" t="s">
        <v>779</v>
      </c>
      <c r="D540" s="203" t="s">
        <v>172</v>
      </c>
      <c r="E540" s="204" t="s">
        <v>780</v>
      </c>
      <c r="F540" s="205" t="s">
        <v>781</v>
      </c>
      <c r="G540" s="205"/>
      <c r="H540" s="205"/>
      <c r="I540" s="205"/>
      <c r="J540" s="206" t="s">
        <v>330</v>
      </c>
      <c r="K540" s="207" t="n">
        <v>4.65</v>
      </c>
      <c r="L540" s="208" t="n">
        <v>0</v>
      </c>
      <c r="M540" s="208"/>
      <c r="N540" s="209" t="n">
        <f aca="false">ROUND(L540*K540,2)</f>
        <v>0</v>
      </c>
      <c r="O540" s="209"/>
      <c r="P540" s="209"/>
      <c r="Q540" s="209"/>
      <c r="R540" s="35"/>
      <c r="T540" s="210"/>
      <c r="U540" s="44" t="s">
        <v>50</v>
      </c>
      <c r="V540" s="34"/>
      <c r="W540" s="211" t="n">
        <f aca="false">V540*K540</f>
        <v>0</v>
      </c>
      <c r="X540" s="211" t="n">
        <v>0.00117</v>
      </c>
      <c r="Y540" s="211" t="n">
        <f aca="false">X540*K540</f>
        <v>0.0054405</v>
      </c>
      <c r="Z540" s="211" t="n">
        <v>0</v>
      </c>
      <c r="AA540" s="212" t="n">
        <f aca="false">Z540*K540</f>
        <v>0</v>
      </c>
      <c r="AR540" s="10" t="s">
        <v>251</v>
      </c>
      <c r="AT540" s="10" t="s">
        <v>172</v>
      </c>
      <c r="AU540" s="10" t="s">
        <v>112</v>
      </c>
      <c r="AY540" s="10" t="s">
        <v>171</v>
      </c>
      <c r="BE540" s="127" t="n">
        <f aca="false">IF(U540="základní",N540,0)</f>
        <v>0</v>
      </c>
      <c r="BF540" s="127" t="n">
        <f aca="false">IF(U540="snížená",N540,0)</f>
        <v>0</v>
      </c>
      <c r="BG540" s="127" t="n">
        <f aca="false">IF(U540="zákl. přenesená",N540,0)</f>
        <v>0</v>
      </c>
      <c r="BH540" s="127" t="n">
        <f aca="false">IF(U540="sníž. přenesená",N540,0)</f>
        <v>0</v>
      </c>
      <c r="BI540" s="127" t="n">
        <f aca="false">IF(U540="nulová",N540,0)</f>
        <v>0</v>
      </c>
      <c r="BJ540" s="10" t="s">
        <v>93</v>
      </c>
      <c r="BK540" s="127" t="n">
        <f aca="false">ROUND(L540*K540,2)</f>
        <v>0</v>
      </c>
      <c r="BL540" s="10" t="s">
        <v>251</v>
      </c>
      <c r="BM540" s="10" t="s">
        <v>782</v>
      </c>
    </row>
    <row r="541" s="213" customFormat="true" ht="16.5" hidden="false" customHeight="true" outlineLevel="0" collapsed="false">
      <c r="B541" s="214"/>
      <c r="C541" s="215"/>
      <c r="D541" s="215"/>
      <c r="E541" s="216"/>
      <c r="F541" s="217" t="s">
        <v>778</v>
      </c>
      <c r="G541" s="217"/>
      <c r="H541" s="217"/>
      <c r="I541" s="217"/>
      <c r="J541" s="215"/>
      <c r="K541" s="218" t="n">
        <v>4.65</v>
      </c>
      <c r="L541" s="215"/>
      <c r="M541" s="215"/>
      <c r="N541" s="215"/>
      <c r="O541" s="215"/>
      <c r="P541" s="215"/>
      <c r="Q541" s="215"/>
      <c r="R541" s="219"/>
      <c r="T541" s="220"/>
      <c r="U541" s="215"/>
      <c r="V541" s="215"/>
      <c r="W541" s="215"/>
      <c r="X541" s="215"/>
      <c r="Y541" s="215"/>
      <c r="Z541" s="215"/>
      <c r="AA541" s="221"/>
      <c r="AT541" s="222" t="s">
        <v>179</v>
      </c>
      <c r="AU541" s="222" t="s">
        <v>112</v>
      </c>
      <c r="AV541" s="213" t="s">
        <v>112</v>
      </c>
      <c r="AW541" s="213" t="s">
        <v>39</v>
      </c>
      <c r="AX541" s="213" t="s">
        <v>85</v>
      </c>
      <c r="AY541" s="222" t="s">
        <v>171</v>
      </c>
    </row>
    <row r="542" s="233" customFormat="true" ht="16.5" hidden="false" customHeight="true" outlineLevel="0" collapsed="false">
      <c r="B542" s="234"/>
      <c r="C542" s="235"/>
      <c r="D542" s="235"/>
      <c r="E542" s="236"/>
      <c r="F542" s="237" t="s">
        <v>219</v>
      </c>
      <c r="G542" s="237"/>
      <c r="H542" s="237"/>
      <c r="I542" s="237"/>
      <c r="J542" s="235"/>
      <c r="K542" s="238" t="n">
        <v>4.65</v>
      </c>
      <c r="L542" s="235"/>
      <c r="M542" s="235"/>
      <c r="N542" s="235"/>
      <c r="O542" s="235"/>
      <c r="P542" s="235"/>
      <c r="Q542" s="235"/>
      <c r="R542" s="239"/>
      <c r="T542" s="240"/>
      <c r="U542" s="235"/>
      <c r="V542" s="235"/>
      <c r="W542" s="235"/>
      <c r="X542" s="235"/>
      <c r="Y542" s="235"/>
      <c r="Z542" s="235"/>
      <c r="AA542" s="241"/>
      <c r="AT542" s="242" t="s">
        <v>179</v>
      </c>
      <c r="AU542" s="242" t="s">
        <v>112</v>
      </c>
      <c r="AV542" s="233" t="s">
        <v>176</v>
      </c>
      <c r="AW542" s="233" t="s">
        <v>39</v>
      </c>
      <c r="AX542" s="233" t="s">
        <v>93</v>
      </c>
      <c r="AY542" s="242" t="s">
        <v>171</v>
      </c>
    </row>
    <row r="543" s="32" customFormat="true" ht="25.5" hidden="false" customHeight="true" outlineLevel="0" collapsed="false">
      <c r="B543" s="33"/>
      <c r="C543" s="203" t="s">
        <v>783</v>
      </c>
      <c r="D543" s="203" t="s">
        <v>172</v>
      </c>
      <c r="E543" s="204" t="s">
        <v>784</v>
      </c>
      <c r="F543" s="205" t="s">
        <v>785</v>
      </c>
      <c r="G543" s="205"/>
      <c r="H543" s="205"/>
      <c r="I543" s="205"/>
      <c r="J543" s="206" t="s">
        <v>330</v>
      </c>
      <c r="K543" s="207" t="n">
        <v>4.65</v>
      </c>
      <c r="L543" s="208" t="n">
        <v>0</v>
      </c>
      <c r="M543" s="208"/>
      <c r="N543" s="209" t="n">
        <f aca="false">ROUND(L543*K543,2)</f>
        <v>0</v>
      </c>
      <c r="O543" s="209"/>
      <c r="P543" s="209"/>
      <c r="Q543" s="209"/>
      <c r="R543" s="35"/>
      <c r="T543" s="210"/>
      <c r="U543" s="44" t="s">
        <v>50</v>
      </c>
      <c r="V543" s="34"/>
      <c r="W543" s="211" t="n">
        <f aca="false">V543*K543</f>
        <v>0</v>
      </c>
      <c r="X543" s="211" t="n">
        <v>0.00057</v>
      </c>
      <c r="Y543" s="211" t="n">
        <f aca="false">X543*K543</f>
        <v>0.0026505</v>
      </c>
      <c r="Z543" s="211" t="n">
        <v>0</v>
      </c>
      <c r="AA543" s="212" t="n">
        <f aca="false">Z543*K543</f>
        <v>0</v>
      </c>
      <c r="AR543" s="10" t="s">
        <v>251</v>
      </c>
      <c r="AT543" s="10" t="s">
        <v>172</v>
      </c>
      <c r="AU543" s="10" t="s">
        <v>112</v>
      </c>
      <c r="AY543" s="10" t="s">
        <v>171</v>
      </c>
      <c r="BE543" s="127" t="n">
        <f aca="false">IF(U543="základní",N543,0)</f>
        <v>0</v>
      </c>
      <c r="BF543" s="127" t="n">
        <f aca="false">IF(U543="snížená",N543,0)</f>
        <v>0</v>
      </c>
      <c r="BG543" s="127" t="n">
        <f aca="false">IF(U543="zákl. přenesená",N543,0)</f>
        <v>0</v>
      </c>
      <c r="BH543" s="127" t="n">
        <f aca="false">IF(U543="sníž. přenesená",N543,0)</f>
        <v>0</v>
      </c>
      <c r="BI543" s="127" t="n">
        <f aca="false">IF(U543="nulová",N543,0)</f>
        <v>0</v>
      </c>
      <c r="BJ543" s="10" t="s">
        <v>93</v>
      </c>
      <c r="BK543" s="127" t="n">
        <f aca="false">ROUND(L543*K543,2)</f>
        <v>0</v>
      </c>
      <c r="BL543" s="10" t="s">
        <v>251</v>
      </c>
      <c r="BM543" s="10" t="s">
        <v>786</v>
      </c>
    </row>
    <row r="544" s="213" customFormat="true" ht="16.5" hidden="false" customHeight="true" outlineLevel="0" collapsed="false">
      <c r="B544" s="214"/>
      <c r="C544" s="215"/>
      <c r="D544" s="215"/>
      <c r="E544" s="216"/>
      <c r="F544" s="217" t="s">
        <v>778</v>
      </c>
      <c r="G544" s="217"/>
      <c r="H544" s="217"/>
      <c r="I544" s="217"/>
      <c r="J544" s="215"/>
      <c r="K544" s="218" t="n">
        <v>4.65</v>
      </c>
      <c r="L544" s="215"/>
      <c r="M544" s="215"/>
      <c r="N544" s="215"/>
      <c r="O544" s="215"/>
      <c r="P544" s="215"/>
      <c r="Q544" s="215"/>
      <c r="R544" s="219"/>
      <c r="T544" s="220"/>
      <c r="U544" s="215"/>
      <c r="V544" s="215"/>
      <c r="W544" s="215"/>
      <c r="X544" s="215"/>
      <c r="Y544" s="215"/>
      <c r="Z544" s="215"/>
      <c r="AA544" s="221"/>
      <c r="AT544" s="222" t="s">
        <v>179</v>
      </c>
      <c r="AU544" s="222" t="s">
        <v>112</v>
      </c>
      <c r="AV544" s="213" t="s">
        <v>112</v>
      </c>
      <c r="AW544" s="213" t="s">
        <v>39</v>
      </c>
      <c r="AX544" s="213" t="s">
        <v>85</v>
      </c>
      <c r="AY544" s="222" t="s">
        <v>171</v>
      </c>
    </row>
    <row r="545" s="233" customFormat="true" ht="16.5" hidden="false" customHeight="true" outlineLevel="0" collapsed="false">
      <c r="B545" s="234"/>
      <c r="C545" s="235"/>
      <c r="D545" s="235"/>
      <c r="E545" s="236"/>
      <c r="F545" s="237" t="s">
        <v>219</v>
      </c>
      <c r="G545" s="237"/>
      <c r="H545" s="237"/>
      <c r="I545" s="237"/>
      <c r="J545" s="235"/>
      <c r="K545" s="238" t="n">
        <v>4.65</v>
      </c>
      <c r="L545" s="235"/>
      <c r="M545" s="235"/>
      <c r="N545" s="235"/>
      <c r="O545" s="235"/>
      <c r="P545" s="235"/>
      <c r="Q545" s="235"/>
      <c r="R545" s="239"/>
      <c r="T545" s="240"/>
      <c r="U545" s="235"/>
      <c r="V545" s="235"/>
      <c r="W545" s="235"/>
      <c r="X545" s="235"/>
      <c r="Y545" s="235"/>
      <c r="Z545" s="235"/>
      <c r="AA545" s="241"/>
      <c r="AT545" s="242" t="s">
        <v>179</v>
      </c>
      <c r="AU545" s="242" t="s">
        <v>112</v>
      </c>
      <c r="AV545" s="233" t="s">
        <v>176</v>
      </c>
      <c r="AW545" s="233" t="s">
        <v>39</v>
      </c>
      <c r="AX545" s="233" t="s">
        <v>93</v>
      </c>
      <c r="AY545" s="242" t="s">
        <v>171</v>
      </c>
    </row>
    <row r="546" s="32" customFormat="true" ht="25.5" hidden="false" customHeight="true" outlineLevel="0" collapsed="false">
      <c r="B546" s="33"/>
      <c r="C546" s="203" t="s">
        <v>787</v>
      </c>
      <c r="D546" s="203" t="s">
        <v>172</v>
      </c>
      <c r="E546" s="204" t="s">
        <v>788</v>
      </c>
      <c r="F546" s="205" t="s">
        <v>789</v>
      </c>
      <c r="G546" s="205"/>
      <c r="H546" s="205"/>
      <c r="I546" s="205"/>
      <c r="J546" s="206" t="s">
        <v>330</v>
      </c>
      <c r="K546" s="207" t="n">
        <v>3.5</v>
      </c>
      <c r="L546" s="208" t="n">
        <v>0</v>
      </c>
      <c r="M546" s="208"/>
      <c r="N546" s="209" t="n">
        <f aca="false">ROUND(L546*K546,2)</f>
        <v>0</v>
      </c>
      <c r="O546" s="209"/>
      <c r="P546" s="209"/>
      <c r="Q546" s="209"/>
      <c r="R546" s="35"/>
      <c r="T546" s="210"/>
      <c r="U546" s="44" t="s">
        <v>50</v>
      </c>
      <c r="V546" s="34"/>
      <c r="W546" s="211" t="n">
        <f aca="false">V546*K546</f>
        <v>0</v>
      </c>
      <c r="X546" s="211" t="n">
        <v>0.00146</v>
      </c>
      <c r="Y546" s="211" t="n">
        <f aca="false">X546*K546</f>
        <v>0.00511</v>
      </c>
      <c r="Z546" s="211" t="n">
        <v>0</v>
      </c>
      <c r="AA546" s="212" t="n">
        <f aca="false">Z546*K546</f>
        <v>0</v>
      </c>
      <c r="AR546" s="10" t="s">
        <v>251</v>
      </c>
      <c r="AT546" s="10" t="s">
        <v>172</v>
      </c>
      <c r="AU546" s="10" t="s">
        <v>112</v>
      </c>
      <c r="AY546" s="10" t="s">
        <v>171</v>
      </c>
      <c r="BE546" s="127" t="n">
        <f aca="false">IF(U546="základní",N546,0)</f>
        <v>0</v>
      </c>
      <c r="BF546" s="127" t="n">
        <f aca="false">IF(U546="snížená",N546,0)</f>
        <v>0</v>
      </c>
      <c r="BG546" s="127" t="n">
        <f aca="false">IF(U546="zákl. přenesená",N546,0)</f>
        <v>0</v>
      </c>
      <c r="BH546" s="127" t="n">
        <f aca="false">IF(U546="sníž. přenesená",N546,0)</f>
        <v>0</v>
      </c>
      <c r="BI546" s="127" t="n">
        <f aca="false">IF(U546="nulová",N546,0)</f>
        <v>0</v>
      </c>
      <c r="BJ546" s="10" t="s">
        <v>93</v>
      </c>
      <c r="BK546" s="127" t="n">
        <f aca="false">ROUND(L546*K546,2)</f>
        <v>0</v>
      </c>
      <c r="BL546" s="10" t="s">
        <v>251</v>
      </c>
      <c r="BM546" s="10" t="s">
        <v>790</v>
      </c>
    </row>
    <row r="547" s="213" customFormat="true" ht="16.5" hidden="false" customHeight="true" outlineLevel="0" collapsed="false">
      <c r="B547" s="214"/>
      <c r="C547" s="215"/>
      <c r="D547" s="215"/>
      <c r="E547" s="216"/>
      <c r="F547" s="217" t="s">
        <v>539</v>
      </c>
      <c r="G547" s="217"/>
      <c r="H547" s="217"/>
      <c r="I547" s="217"/>
      <c r="J547" s="215"/>
      <c r="K547" s="218" t="n">
        <v>2.6</v>
      </c>
      <c r="L547" s="215"/>
      <c r="M547" s="215"/>
      <c r="N547" s="215"/>
      <c r="O547" s="215"/>
      <c r="P547" s="215"/>
      <c r="Q547" s="215"/>
      <c r="R547" s="219"/>
      <c r="T547" s="220"/>
      <c r="U547" s="215"/>
      <c r="V547" s="215"/>
      <c r="W547" s="215"/>
      <c r="X547" s="215"/>
      <c r="Y547" s="215"/>
      <c r="Z547" s="215"/>
      <c r="AA547" s="221"/>
      <c r="AT547" s="222" t="s">
        <v>179</v>
      </c>
      <c r="AU547" s="222" t="s">
        <v>112</v>
      </c>
      <c r="AV547" s="213" t="s">
        <v>112</v>
      </c>
      <c r="AW547" s="213" t="s">
        <v>39</v>
      </c>
      <c r="AX547" s="213" t="s">
        <v>85</v>
      </c>
      <c r="AY547" s="222" t="s">
        <v>171</v>
      </c>
    </row>
    <row r="548" customFormat="false" ht="16.5" hidden="false" customHeight="true" outlineLevel="0" collapsed="false">
      <c r="A548" s="213"/>
      <c r="B548" s="214"/>
      <c r="C548" s="215"/>
      <c r="D548" s="215"/>
      <c r="E548" s="216"/>
      <c r="F548" s="223" t="s">
        <v>540</v>
      </c>
      <c r="G548" s="223"/>
      <c r="H548" s="223"/>
      <c r="I548" s="223"/>
      <c r="J548" s="215"/>
      <c r="K548" s="218" t="n">
        <v>0.9</v>
      </c>
      <c r="L548" s="215"/>
      <c r="M548" s="215"/>
      <c r="N548" s="215"/>
      <c r="O548" s="215"/>
      <c r="P548" s="215"/>
      <c r="Q548" s="215"/>
      <c r="R548" s="219"/>
      <c r="T548" s="220"/>
      <c r="U548" s="215"/>
      <c r="V548" s="215"/>
      <c r="W548" s="215"/>
      <c r="X548" s="215"/>
      <c r="Y548" s="215"/>
      <c r="Z548" s="215"/>
      <c r="AA548" s="221"/>
      <c r="AT548" s="222" t="s">
        <v>179</v>
      </c>
      <c r="AU548" s="222" t="s">
        <v>112</v>
      </c>
      <c r="AV548" s="213" t="s">
        <v>112</v>
      </c>
      <c r="AW548" s="213" t="s">
        <v>39</v>
      </c>
      <c r="AX548" s="213" t="s">
        <v>85</v>
      </c>
      <c r="AY548" s="222" t="s">
        <v>171</v>
      </c>
    </row>
    <row r="549" s="233" customFormat="true" ht="16.5" hidden="false" customHeight="true" outlineLevel="0" collapsed="false">
      <c r="B549" s="234"/>
      <c r="C549" s="235"/>
      <c r="D549" s="235"/>
      <c r="E549" s="236"/>
      <c r="F549" s="237" t="s">
        <v>219</v>
      </c>
      <c r="G549" s="237"/>
      <c r="H549" s="237"/>
      <c r="I549" s="237"/>
      <c r="J549" s="235"/>
      <c r="K549" s="238" t="n">
        <v>3.5</v>
      </c>
      <c r="L549" s="235"/>
      <c r="M549" s="235"/>
      <c r="N549" s="235"/>
      <c r="O549" s="235"/>
      <c r="P549" s="235"/>
      <c r="Q549" s="235"/>
      <c r="R549" s="239"/>
      <c r="T549" s="240"/>
      <c r="U549" s="235"/>
      <c r="V549" s="235"/>
      <c r="W549" s="235"/>
      <c r="X549" s="235"/>
      <c r="Y549" s="235"/>
      <c r="Z549" s="235"/>
      <c r="AA549" s="241"/>
      <c r="AT549" s="242" t="s">
        <v>179</v>
      </c>
      <c r="AU549" s="242" t="s">
        <v>112</v>
      </c>
      <c r="AV549" s="233" t="s">
        <v>176</v>
      </c>
      <c r="AW549" s="233" t="s">
        <v>39</v>
      </c>
      <c r="AX549" s="233" t="s">
        <v>93</v>
      </c>
      <c r="AY549" s="242" t="s">
        <v>171</v>
      </c>
    </row>
    <row r="550" s="32" customFormat="true" ht="25.5" hidden="false" customHeight="true" outlineLevel="0" collapsed="false">
      <c r="B550" s="33"/>
      <c r="C550" s="203" t="s">
        <v>791</v>
      </c>
      <c r="D550" s="203" t="s">
        <v>172</v>
      </c>
      <c r="E550" s="204" t="s">
        <v>792</v>
      </c>
      <c r="F550" s="205" t="s">
        <v>793</v>
      </c>
      <c r="G550" s="205"/>
      <c r="H550" s="205"/>
      <c r="I550" s="205"/>
      <c r="J550" s="206" t="s">
        <v>330</v>
      </c>
      <c r="K550" s="207" t="n">
        <v>4.65</v>
      </c>
      <c r="L550" s="208" t="n">
        <v>0</v>
      </c>
      <c r="M550" s="208"/>
      <c r="N550" s="209" t="n">
        <f aca="false">ROUND(L550*K550,2)</f>
        <v>0</v>
      </c>
      <c r="O550" s="209"/>
      <c r="P550" s="209"/>
      <c r="Q550" s="209"/>
      <c r="R550" s="35"/>
      <c r="T550" s="210"/>
      <c r="U550" s="44" t="s">
        <v>50</v>
      </c>
      <c r="V550" s="34"/>
      <c r="W550" s="211" t="n">
        <f aca="false">V550*K550</f>
        <v>0</v>
      </c>
      <c r="X550" s="211" t="n">
        <v>0.00077</v>
      </c>
      <c r="Y550" s="211" t="n">
        <f aca="false">X550*K550</f>
        <v>0.0035805</v>
      </c>
      <c r="Z550" s="211" t="n">
        <v>0</v>
      </c>
      <c r="AA550" s="212" t="n">
        <f aca="false">Z550*K550</f>
        <v>0</v>
      </c>
      <c r="AR550" s="10" t="s">
        <v>251</v>
      </c>
      <c r="AT550" s="10" t="s">
        <v>172</v>
      </c>
      <c r="AU550" s="10" t="s">
        <v>112</v>
      </c>
      <c r="AY550" s="10" t="s">
        <v>171</v>
      </c>
      <c r="BE550" s="127" t="n">
        <f aca="false">IF(U550="základní",N550,0)</f>
        <v>0</v>
      </c>
      <c r="BF550" s="127" t="n">
        <f aca="false">IF(U550="snížená",N550,0)</f>
        <v>0</v>
      </c>
      <c r="BG550" s="127" t="n">
        <f aca="false">IF(U550="zákl. přenesená",N550,0)</f>
        <v>0</v>
      </c>
      <c r="BH550" s="127" t="n">
        <f aca="false">IF(U550="sníž. přenesená",N550,0)</f>
        <v>0</v>
      </c>
      <c r="BI550" s="127" t="n">
        <f aca="false">IF(U550="nulová",N550,0)</f>
        <v>0</v>
      </c>
      <c r="BJ550" s="10" t="s">
        <v>93</v>
      </c>
      <c r="BK550" s="127" t="n">
        <f aca="false">ROUND(L550*K550,2)</f>
        <v>0</v>
      </c>
      <c r="BL550" s="10" t="s">
        <v>251</v>
      </c>
      <c r="BM550" s="10" t="s">
        <v>794</v>
      </c>
    </row>
    <row r="551" s="213" customFormat="true" ht="16.5" hidden="false" customHeight="true" outlineLevel="0" collapsed="false">
      <c r="B551" s="214"/>
      <c r="C551" s="215"/>
      <c r="D551" s="215"/>
      <c r="E551" s="216"/>
      <c r="F551" s="217" t="s">
        <v>778</v>
      </c>
      <c r="G551" s="217"/>
      <c r="H551" s="217"/>
      <c r="I551" s="217"/>
      <c r="J551" s="215"/>
      <c r="K551" s="218" t="n">
        <v>4.65</v>
      </c>
      <c r="L551" s="215"/>
      <c r="M551" s="215"/>
      <c r="N551" s="215"/>
      <c r="O551" s="215"/>
      <c r="P551" s="215"/>
      <c r="Q551" s="215"/>
      <c r="R551" s="219"/>
      <c r="T551" s="220"/>
      <c r="U551" s="215"/>
      <c r="V551" s="215"/>
      <c r="W551" s="215"/>
      <c r="X551" s="215"/>
      <c r="Y551" s="215"/>
      <c r="Z551" s="215"/>
      <c r="AA551" s="221"/>
      <c r="AT551" s="222" t="s">
        <v>179</v>
      </c>
      <c r="AU551" s="222" t="s">
        <v>112</v>
      </c>
      <c r="AV551" s="213" t="s">
        <v>112</v>
      </c>
      <c r="AW551" s="213" t="s">
        <v>39</v>
      </c>
      <c r="AX551" s="213" t="s">
        <v>85</v>
      </c>
      <c r="AY551" s="222" t="s">
        <v>171</v>
      </c>
    </row>
    <row r="552" s="233" customFormat="true" ht="16.5" hidden="false" customHeight="true" outlineLevel="0" collapsed="false">
      <c r="B552" s="234"/>
      <c r="C552" s="235"/>
      <c r="D552" s="235"/>
      <c r="E552" s="236"/>
      <c r="F552" s="237" t="s">
        <v>219</v>
      </c>
      <c r="G552" s="237"/>
      <c r="H552" s="237"/>
      <c r="I552" s="237"/>
      <c r="J552" s="235"/>
      <c r="K552" s="238" t="n">
        <v>4.65</v>
      </c>
      <c r="L552" s="235"/>
      <c r="M552" s="235"/>
      <c r="N552" s="235"/>
      <c r="O552" s="235"/>
      <c r="P552" s="235"/>
      <c r="Q552" s="235"/>
      <c r="R552" s="239"/>
      <c r="T552" s="240"/>
      <c r="U552" s="235"/>
      <c r="V552" s="235"/>
      <c r="W552" s="235"/>
      <c r="X552" s="235"/>
      <c r="Y552" s="235"/>
      <c r="Z552" s="235"/>
      <c r="AA552" s="241"/>
      <c r="AT552" s="242" t="s">
        <v>179</v>
      </c>
      <c r="AU552" s="242" t="s">
        <v>112</v>
      </c>
      <c r="AV552" s="233" t="s">
        <v>176</v>
      </c>
      <c r="AW552" s="233" t="s">
        <v>39</v>
      </c>
      <c r="AX552" s="233" t="s">
        <v>93</v>
      </c>
      <c r="AY552" s="242" t="s">
        <v>171</v>
      </c>
    </row>
    <row r="553" s="32" customFormat="true" ht="25.5" hidden="false" customHeight="true" outlineLevel="0" collapsed="false">
      <c r="B553" s="33"/>
      <c r="C553" s="203" t="s">
        <v>795</v>
      </c>
      <c r="D553" s="203" t="s">
        <v>172</v>
      </c>
      <c r="E553" s="204" t="s">
        <v>796</v>
      </c>
      <c r="F553" s="205" t="s">
        <v>797</v>
      </c>
      <c r="G553" s="205"/>
      <c r="H553" s="205"/>
      <c r="I553" s="205"/>
      <c r="J553" s="206" t="s">
        <v>330</v>
      </c>
      <c r="K553" s="207" t="n">
        <v>9.5</v>
      </c>
      <c r="L553" s="208" t="n">
        <v>0</v>
      </c>
      <c r="M553" s="208"/>
      <c r="N553" s="209" t="n">
        <f aca="false">ROUND(L553*K553,2)</f>
        <v>0</v>
      </c>
      <c r="O553" s="209"/>
      <c r="P553" s="209"/>
      <c r="Q553" s="209"/>
      <c r="R553" s="35"/>
      <c r="T553" s="210"/>
      <c r="U553" s="44" t="s">
        <v>50</v>
      </c>
      <c r="V553" s="34"/>
      <c r="W553" s="211" t="n">
        <f aca="false">V553*K553</f>
        <v>0</v>
      </c>
      <c r="X553" s="211" t="n">
        <v>0.0009</v>
      </c>
      <c r="Y553" s="211" t="n">
        <f aca="false">X553*K553</f>
        <v>0.00855</v>
      </c>
      <c r="Z553" s="211" t="n">
        <v>0</v>
      </c>
      <c r="AA553" s="212" t="n">
        <f aca="false">Z553*K553</f>
        <v>0</v>
      </c>
      <c r="AR553" s="10" t="s">
        <v>251</v>
      </c>
      <c r="AT553" s="10" t="s">
        <v>172</v>
      </c>
      <c r="AU553" s="10" t="s">
        <v>112</v>
      </c>
      <c r="AY553" s="10" t="s">
        <v>171</v>
      </c>
      <c r="BE553" s="127" t="n">
        <f aca="false">IF(U553="základní",N553,0)</f>
        <v>0</v>
      </c>
      <c r="BF553" s="127" t="n">
        <f aca="false">IF(U553="snížená",N553,0)</f>
        <v>0</v>
      </c>
      <c r="BG553" s="127" t="n">
        <f aca="false">IF(U553="zákl. přenesená",N553,0)</f>
        <v>0</v>
      </c>
      <c r="BH553" s="127" t="n">
        <f aca="false">IF(U553="sníž. přenesená",N553,0)</f>
        <v>0</v>
      </c>
      <c r="BI553" s="127" t="n">
        <f aca="false">IF(U553="nulová",N553,0)</f>
        <v>0</v>
      </c>
      <c r="BJ553" s="10" t="s">
        <v>93</v>
      </c>
      <c r="BK553" s="127" t="n">
        <f aca="false">ROUND(L553*K553,2)</f>
        <v>0</v>
      </c>
      <c r="BL553" s="10" t="s">
        <v>251</v>
      </c>
      <c r="BM553" s="10" t="s">
        <v>798</v>
      </c>
    </row>
    <row r="554" s="213" customFormat="true" ht="16.5" hidden="false" customHeight="true" outlineLevel="0" collapsed="false">
      <c r="B554" s="214"/>
      <c r="C554" s="215"/>
      <c r="D554" s="215"/>
      <c r="E554" s="216"/>
      <c r="F554" s="217" t="s">
        <v>764</v>
      </c>
      <c r="G554" s="217"/>
      <c r="H554" s="217"/>
      <c r="I554" s="217"/>
      <c r="J554" s="215"/>
      <c r="K554" s="218" t="n">
        <v>9.5</v>
      </c>
      <c r="L554" s="215"/>
      <c r="M554" s="215"/>
      <c r="N554" s="215"/>
      <c r="O554" s="215"/>
      <c r="P554" s="215"/>
      <c r="Q554" s="215"/>
      <c r="R554" s="219"/>
      <c r="T554" s="220"/>
      <c r="U554" s="215"/>
      <c r="V554" s="215"/>
      <c r="W554" s="215"/>
      <c r="X554" s="215"/>
      <c r="Y554" s="215"/>
      <c r="Z554" s="215"/>
      <c r="AA554" s="221"/>
      <c r="AT554" s="222" t="s">
        <v>179</v>
      </c>
      <c r="AU554" s="222" t="s">
        <v>112</v>
      </c>
      <c r="AV554" s="213" t="s">
        <v>112</v>
      </c>
      <c r="AW554" s="213" t="s">
        <v>39</v>
      </c>
      <c r="AX554" s="213" t="s">
        <v>85</v>
      </c>
      <c r="AY554" s="222" t="s">
        <v>171</v>
      </c>
    </row>
    <row r="555" s="233" customFormat="true" ht="16.5" hidden="false" customHeight="true" outlineLevel="0" collapsed="false">
      <c r="B555" s="234"/>
      <c r="C555" s="235"/>
      <c r="D555" s="235"/>
      <c r="E555" s="236"/>
      <c r="F555" s="237" t="s">
        <v>219</v>
      </c>
      <c r="G555" s="237"/>
      <c r="H555" s="237"/>
      <c r="I555" s="237"/>
      <c r="J555" s="235"/>
      <c r="K555" s="238" t="n">
        <v>9.5</v>
      </c>
      <c r="L555" s="235"/>
      <c r="M555" s="235"/>
      <c r="N555" s="235"/>
      <c r="O555" s="235"/>
      <c r="P555" s="235"/>
      <c r="Q555" s="235"/>
      <c r="R555" s="239"/>
      <c r="T555" s="240"/>
      <c r="U555" s="235"/>
      <c r="V555" s="235"/>
      <c r="W555" s="235"/>
      <c r="X555" s="235"/>
      <c r="Y555" s="235"/>
      <c r="Z555" s="235"/>
      <c r="AA555" s="241"/>
      <c r="AT555" s="242" t="s">
        <v>179</v>
      </c>
      <c r="AU555" s="242" t="s">
        <v>112</v>
      </c>
      <c r="AV555" s="233" t="s">
        <v>176</v>
      </c>
      <c r="AW555" s="233" t="s">
        <v>39</v>
      </c>
      <c r="AX555" s="233" t="s">
        <v>93</v>
      </c>
      <c r="AY555" s="242" t="s">
        <v>171</v>
      </c>
    </row>
    <row r="556" s="32" customFormat="true" ht="25.5" hidden="false" customHeight="true" outlineLevel="0" collapsed="false">
      <c r="B556" s="33"/>
      <c r="C556" s="203" t="s">
        <v>799</v>
      </c>
      <c r="D556" s="203" t="s">
        <v>172</v>
      </c>
      <c r="E556" s="204" t="s">
        <v>800</v>
      </c>
      <c r="F556" s="205" t="s">
        <v>801</v>
      </c>
      <c r="G556" s="205"/>
      <c r="H556" s="205"/>
      <c r="I556" s="205"/>
      <c r="J556" s="206" t="s">
        <v>325</v>
      </c>
      <c r="K556" s="207" t="n">
        <v>4</v>
      </c>
      <c r="L556" s="208" t="n">
        <v>0</v>
      </c>
      <c r="M556" s="208"/>
      <c r="N556" s="209" t="n">
        <f aca="false">ROUND(L556*K556,2)</f>
        <v>0</v>
      </c>
      <c r="O556" s="209"/>
      <c r="P556" s="209"/>
      <c r="Q556" s="209"/>
      <c r="R556" s="35"/>
      <c r="T556" s="210"/>
      <c r="U556" s="44" t="s">
        <v>50</v>
      </c>
      <c r="V556" s="34"/>
      <c r="W556" s="211" t="n">
        <f aca="false">V556*K556</f>
        <v>0</v>
      </c>
      <c r="X556" s="211" t="n">
        <v>0.00031</v>
      </c>
      <c r="Y556" s="211" t="n">
        <f aca="false">X556*K556</f>
        <v>0.00124</v>
      </c>
      <c r="Z556" s="211" t="n">
        <v>0</v>
      </c>
      <c r="AA556" s="212" t="n">
        <f aca="false">Z556*K556</f>
        <v>0</v>
      </c>
      <c r="AR556" s="10" t="s">
        <v>251</v>
      </c>
      <c r="AT556" s="10" t="s">
        <v>172</v>
      </c>
      <c r="AU556" s="10" t="s">
        <v>112</v>
      </c>
      <c r="AY556" s="10" t="s">
        <v>171</v>
      </c>
      <c r="BE556" s="127" t="n">
        <f aca="false">IF(U556="základní",N556,0)</f>
        <v>0</v>
      </c>
      <c r="BF556" s="127" t="n">
        <f aca="false">IF(U556="snížená",N556,0)</f>
        <v>0</v>
      </c>
      <c r="BG556" s="127" t="n">
        <f aca="false">IF(U556="zákl. přenesená",N556,0)</f>
        <v>0</v>
      </c>
      <c r="BH556" s="127" t="n">
        <f aca="false">IF(U556="sníž. přenesená",N556,0)</f>
        <v>0</v>
      </c>
      <c r="BI556" s="127" t="n">
        <f aca="false">IF(U556="nulová",N556,0)</f>
        <v>0</v>
      </c>
      <c r="BJ556" s="10" t="s">
        <v>93</v>
      </c>
      <c r="BK556" s="127" t="n">
        <f aca="false">ROUND(L556*K556,2)</f>
        <v>0</v>
      </c>
      <c r="BL556" s="10" t="s">
        <v>251</v>
      </c>
      <c r="BM556" s="10" t="s">
        <v>802</v>
      </c>
    </row>
    <row r="557" s="32" customFormat="true" ht="25.5" hidden="false" customHeight="true" outlineLevel="0" collapsed="false">
      <c r="B557" s="33"/>
      <c r="C557" s="203" t="s">
        <v>803</v>
      </c>
      <c r="D557" s="203" t="s">
        <v>172</v>
      </c>
      <c r="E557" s="204" t="s">
        <v>804</v>
      </c>
      <c r="F557" s="205" t="s">
        <v>805</v>
      </c>
      <c r="G557" s="205"/>
      <c r="H557" s="205"/>
      <c r="I557" s="205"/>
      <c r="J557" s="206" t="s">
        <v>325</v>
      </c>
      <c r="K557" s="207" t="n">
        <v>2</v>
      </c>
      <c r="L557" s="208" t="n">
        <v>0</v>
      </c>
      <c r="M557" s="208"/>
      <c r="N557" s="209" t="n">
        <f aca="false">ROUND(L557*K557,2)</f>
        <v>0</v>
      </c>
      <c r="O557" s="209"/>
      <c r="P557" s="209"/>
      <c r="Q557" s="209"/>
      <c r="R557" s="35"/>
      <c r="T557" s="210"/>
      <c r="U557" s="44" t="s">
        <v>50</v>
      </c>
      <c r="V557" s="34"/>
      <c r="W557" s="211" t="n">
        <f aca="false">V557*K557</f>
        <v>0</v>
      </c>
      <c r="X557" s="211" t="n">
        <v>0.00019</v>
      </c>
      <c r="Y557" s="211" t="n">
        <f aca="false">X557*K557</f>
        <v>0.00038</v>
      </c>
      <c r="Z557" s="211" t="n">
        <v>0</v>
      </c>
      <c r="AA557" s="212" t="n">
        <f aca="false">Z557*K557</f>
        <v>0</v>
      </c>
      <c r="AR557" s="10" t="s">
        <v>251</v>
      </c>
      <c r="AT557" s="10" t="s">
        <v>172</v>
      </c>
      <c r="AU557" s="10" t="s">
        <v>112</v>
      </c>
      <c r="AY557" s="10" t="s">
        <v>171</v>
      </c>
      <c r="BE557" s="127" t="n">
        <f aca="false">IF(U557="základní",N557,0)</f>
        <v>0</v>
      </c>
      <c r="BF557" s="127" t="n">
        <f aca="false">IF(U557="snížená",N557,0)</f>
        <v>0</v>
      </c>
      <c r="BG557" s="127" t="n">
        <f aca="false">IF(U557="zákl. přenesená",N557,0)</f>
        <v>0</v>
      </c>
      <c r="BH557" s="127" t="n">
        <f aca="false">IF(U557="sníž. přenesená",N557,0)</f>
        <v>0</v>
      </c>
      <c r="BI557" s="127" t="n">
        <f aca="false">IF(U557="nulová",N557,0)</f>
        <v>0</v>
      </c>
      <c r="BJ557" s="10" t="s">
        <v>93</v>
      </c>
      <c r="BK557" s="127" t="n">
        <f aca="false">ROUND(L557*K557,2)</f>
        <v>0</v>
      </c>
      <c r="BL557" s="10" t="s">
        <v>251</v>
      </c>
      <c r="BM557" s="10" t="s">
        <v>806</v>
      </c>
    </row>
    <row r="558" s="32" customFormat="true" ht="25.5" hidden="false" customHeight="true" outlineLevel="0" collapsed="false">
      <c r="B558" s="33"/>
      <c r="C558" s="203" t="s">
        <v>807</v>
      </c>
      <c r="D558" s="203" t="s">
        <v>172</v>
      </c>
      <c r="E558" s="204" t="s">
        <v>808</v>
      </c>
      <c r="F558" s="205" t="s">
        <v>809</v>
      </c>
      <c r="G558" s="205"/>
      <c r="H558" s="205"/>
      <c r="I558" s="205"/>
      <c r="J558" s="206" t="s">
        <v>330</v>
      </c>
      <c r="K558" s="207" t="n">
        <v>6.8</v>
      </c>
      <c r="L558" s="208" t="n">
        <v>0</v>
      </c>
      <c r="M558" s="208"/>
      <c r="N558" s="209" t="n">
        <f aca="false">ROUND(L558*K558,2)</f>
        <v>0</v>
      </c>
      <c r="O558" s="209"/>
      <c r="P558" s="209"/>
      <c r="Q558" s="209"/>
      <c r="R558" s="35"/>
      <c r="T558" s="210"/>
      <c r="U558" s="44" t="s">
        <v>50</v>
      </c>
      <c r="V558" s="34"/>
      <c r="W558" s="211" t="n">
        <f aca="false">V558*K558</f>
        <v>0</v>
      </c>
      <c r="X558" s="211" t="n">
        <v>0.00086</v>
      </c>
      <c r="Y558" s="211" t="n">
        <f aca="false">X558*K558</f>
        <v>0.005848</v>
      </c>
      <c r="Z558" s="211" t="n">
        <v>0</v>
      </c>
      <c r="AA558" s="212" t="n">
        <f aca="false">Z558*K558</f>
        <v>0</v>
      </c>
      <c r="AR558" s="10" t="s">
        <v>251</v>
      </c>
      <c r="AT558" s="10" t="s">
        <v>172</v>
      </c>
      <c r="AU558" s="10" t="s">
        <v>112</v>
      </c>
      <c r="AY558" s="10" t="s">
        <v>171</v>
      </c>
      <c r="BE558" s="127" t="n">
        <f aca="false">IF(U558="základní",N558,0)</f>
        <v>0</v>
      </c>
      <c r="BF558" s="127" t="n">
        <f aca="false">IF(U558="snížená",N558,0)</f>
        <v>0</v>
      </c>
      <c r="BG558" s="127" t="n">
        <f aca="false">IF(U558="zákl. přenesená",N558,0)</f>
        <v>0</v>
      </c>
      <c r="BH558" s="127" t="n">
        <f aca="false">IF(U558="sníž. přenesená",N558,0)</f>
        <v>0</v>
      </c>
      <c r="BI558" s="127" t="n">
        <f aca="false">IF(U558="nulová",N558,0)</f>
        <v>0</v>
      </c>
      <c r="BJ558" s="10" t="s">
        <v>93</v>
      </c>
      <c r="BK558" s="127" t="n">
        <f aca="false">ROUND(L558*K558,2)</f>
        <v>0</v>
      </c>
      <c r="BL558" s="10" t="s">
        <v>251</v>
      </c>
      <c r="BM558" s="10" t="s">
        <v>810</v>
      </c>
    </row>
    <row r="559" s="213" customFormat="true" ht="16.5" hidden="false" customHeight="true" outlineLevel="0" collapsed="false">
      <c r="B559" s="214"/>
      <c r="C559" s="215"/>
      <c r="D559" s="215"/>
      <c r="E559" s="216"/>
      <c r="F559" s="217" t="s">
        <v>811</v>
      </c>
      <c r="G559" s="217"/>
      <c r="H559" s="217"/>
      <c r="I559" s="217"/>
      <c r="J559" s="215"/>
      <c r="K559" s="218" t="n">
        <v>6.8</v>
      </c>
      <c r="L559" s="215"/>
      <c r="M559" s="215"/>
      <c r="N559" s="215"/>
      <c r="O559" s="215"/>
      <c r="P559" s="215"/>
      <c r="Q559" s="215"/>
      <c r="R559" s="219"/>
      <c r="T559" s="220"/>
      <c r="U559" s="215"/>
      <c r="V559" s="215"/>
      <c r="W559" s="215"/>
      <c r="X559" s="215"/>
      <c r="Y559" s="215"/>
      <c r="Z559" s="215"/>
      <c r="AA559" s="221"/>
      <c r="AT559" s="222" t="s">
        <v>179</v>
      </c>
      <c r="AU559" s="222" t="s">
        <v>112</v>
      </c>
      <c r="AV559" s="213" t="s">
        <v>112</v>
      </c>
      <c r="AW559" s="213" t="s">
        <v>39</v>
      </c>
      <c r="AX559" s="213" t="s">
        <v>85</v>
      </c>
      <c r="AY559" s="222" t="s">
        <v>171</v>
      </c>
    </row>
    <row r="560" s="233" customFormat="true" ht="16.5" hidden="false" customHeight="true" outlineLevel="0" collapsed="false">
      <c r="B560" s="234"/>
      <c r="C560" s="235"/>
      <c r="D560" s="235"/>
      <c r="E560" s="236"/>
      <c r="F560" s="237" t="s">
        <v>219</v>
      </c>
      <c r="G560" s="237"/>
      <c r="H560" s="237"/>
      <c r="I560" s="237"/>
      <c r="J560" s="235"/>
      <c r="K560" s="238" t="n">
        <v>6.8</v>
      </c>
      <c r="L560" s="235"/>
      <c r="M560" s="235"/>
      <c r="N560" s="235"/>
      <c r="O560" s="235"/>
      <c r="P560" s="235"/>
      <c r="Q560" s="235"/>
      <c r="R560" s="239"/>
      <c r="T560" s="240"/>
      <c r="U560" s="235"/>
      <c r="V560" s="235"/>
      <c r="W560" s="235"/>
      <c r="X560" s="235"/>
      <c r="Y560" s="235"/>
      <c r="Z560" s="235"/>
      <c r="AA560" s="241"/>
      <c r="AT560" s="242" t="s">
        <v>179</v>
      </c>
      <c r="AU560" s="242" t="s">
        <v>112</v>
      </c>
      <c r="AV560" s="233" t="s">
        <v>176</v>
      </c>
      <c r="AW560" s="233" t="s">
        <v>39</v>
      </c>
      <c r="AX560" s="233" t="s">
        <v>93</v>
      </c>
      <c r="AY560" s="242" t="s">
        <v>171</v>
      </c>
    </row>
    <row r="561" s="32" customFormat="true" ht="25.5" hidden="false" customHeight="true" outlineLevel="0" collapsed="false">
      <c r="B561" s="33"/>
      <c r="C561" s="203" t="s">
        <v>812</v>
      </c>
      <c r="D561" s="203" t="s">
        <v>172</v>
      </c>
      <c r="E561" s="204" t="s">
        <v>813</v>
      </c>
      <c r="F561" s="205" t="s">
        <v>814</v>
      </c>
      <c r="G561" s="205"/>
      <c r="H561" s="205"/>
      <c r="I561" s="205"/>
      <c r="J561" s="206" t="s">
        <v>655</v>
      </c>
      <c r="K561" s="252" t="n">
        <v>0</v>
      </c>
      <c r="L561" s="208" t="n">
        <v>0</v>
      </c>
      <c r="M561" s="208"/>
      <c r="N561" s="209" t="n">
        <f aca="false">ROUND(L561*K561,2)</f>
        <v>0</v>
      </c>
      <c r="O561" s="209"/>
      <c r="P561" s="209"/>
      <c r="Q561" s="209"/>
      <c r="R561" s="35"/>
      <c r="T561" s="210"/>
      <c r="U561" s="44" t="s">
        <v>50</v>
      </c>
      <c r="V561" s="34"/>
      <c r="W561" s="211" t="n">
        <f aca="false">V561*K561</f>
        <v>0</v>
      </c>
      <c r="X561" s="211" t="n">
        <v>0</v>
      </c>
      <c r="Y561" s="211" t="n">
        <f aca="false">X561*K561</f>
        <v>0</v>
      </c>
      <c r="Z561" s="211" t="n">
        <v>0</v>
      </c>
      <c r="AA561" s="212" t="n">
        <f aca="false">Z561*K561</f>
        <v>0</v>
      </c>
      <c r="AR561" s="10" t="s">
        <v>251</v>
      </c>
      <c r="AT561" s="10" t="s">
        <v>172</v>
      </c>
      <c r="AU561" s="10" t="s">
        <v>112</v>
      </c>
      <c r="AY561" s="10" t="s">
        <v>171</v>
      </c>
      <c r="BE561" s="127" t="n">
        <f aca="false">IF(U561="základní",N561,0)</f>
        <v>0</v>
      </c>
      <c r="BF561" s="127" t="n">
        <f aca="false">IF(U561="snížená",N561,0)</f>
        <v>0</v>
      </c>
      <c r="BG561" s="127" t="n">
        <f aca="false">IF(U561="zákl. přenesená",N561,0)</f>
        <v>0</v>
      </c>
      <c r="BH561" s="127" t="n">
        <f aca="false">IF(U561="sníž. přenesená",N561,0)</f>
        <v>0</v>
      </c>
      <c r="BI561" s="127" t="n">
        <f aca="false">IF(U561="nulová",N561,0)</f>
        <v>0</v>
      </c>
      <c r="BJ561" s="10" t="s">
        <v>93</v>
      </c>
      <c r="BK561" s="127" t="n">
        <f aca="false">ROUND(L561*K561,2)</f>
        <v>0</v>
      </c>
      <c r="BL561" s="10" t="s">
        <v>251</v>
      </c>
      <c r="BM561" s="10" t="s">
        <v>815</v>
      </c>
    </row>
    <row r="562" s="190" customFormat="true" ht="29.9" hidden="false" customHeight="true" outlineLevel="0" collapsed="false">
      <c r="B562" s="191"/>
      <c r="C562" s="192"/>
      <c r="D562" s="201" t="s">
        <v>138</v>
      </c>
      <c r="E562" s="201"/>
      <c r="F562" s="201"/>
      <c r="G562" s="201"/>
      <c r="H562" s="201"/>
      <c r="I562" s="201"/>
      <c r="J562" s="201"/>
      <c r="K562" s="201"/>
      <c r="L562" s="201"/>
      <c r="M562" s="201"/>
      <c r="N562" s="250" t="n">
        <f aca="false">BK562</f>
        <v>0</v>
      </c>
      <c r="O562" s="250"/>
      <c r="P562" s="250"/>
      <c r="Q562" s="250"/>
      <c r="R562" s="194"/>
      <c r="T562" s="195"/>
      <c r="U562" s="192"/>
      <c r="V562" s="192"/>
      <c r="W562" s="196" t="n">
        <f aca="false">SUM(W563:W580)</f>
        <v>0</v>
      </c>
      <c r="X562" s="192"/>
      <c r="Y562" s="196" t="n">
        <f aca="false">SUM(Y563:Y580)</f>
        <v>0.00629956</v>
      </c>
      <c r="Z562" s="192"/>
      <c r="AA562" s="197" t="n">
        <f aca="false">SUM(AA563:AA580)</f>
        <v>0</v>
      </c>
      <c r="AR562" s="198" t="s">
        <v>112</v>
      </c>
      <c r="AT562" s="199" t="s">
        <v>84</v>
      </c>
      <c r="AU562" s="199" t="s">
        <v>93</v>
      </c>
      <c r="AY562" s="198" t="s">
        <v>171</v>
      </c>
      <c r="BK562" s="200" t="n">
        <f aca="false">SUM(BK563:BK580)</f>
        <v>0</v>
      </c>
    </row>
    <row r="563" s="32" customFormat="true" ht="25.5" hidden="false" customHeight="true" outlineLevel="0" collapsed="false">
      <c r="B563" s="33"/>
      <c r="C563" s="203" t="s">
        <v>816</v>
      </c>
      <c r="D563" s="203" t="s">
        <v>172</v>
      </c>
      <c r="E563" s="204" t="s">
        <v>817</v>
      </c>
      <c r="F563" s="205" t="s">
        <v>818</v>
      </c>
      <c r="G563" s="205"/>
      <c r="H563" s="205"/>
      <c r="I563" s="205"/>
      <c r="J563" s="206" t="s">
        <v>330</v>
      </c>
      <c r="K563" s="207" t="n">
        <v>9.5</v>
      </c>
      <c r="L563" s="208" t="n">
        <v>0</v>
      </c>
      <c r="M563" s="208"/>
      <c r="N563" s="209" t="n">
        <f aca="false">ROUND(L563*K563,2)</f>
        <v>0</v>
      </c>
      <c r="O563" s="209"/>
      <c r="P563" s="209"/>
      <c r="Q563" s="209"/>
      <c r="R563" s="35"/>
      <c r="T563" s="210"/>
      <c r="U563" s="44" t="s">
        <v>50</v>
      </c>
      <c r="V563" s="34"/>
      <c r="W563" s="211" t="n">
        <f aca="false">V563*K563</f>
        <v>0</v>
      </c>
      <c r="X563" s="211" t="n">
        <v>2E-005</v>
      </c>
      <c r="Y563" s="211" t="n">
        <f aca="false">X563*K563</f>
        <v>0.00019</v>
      </c>
      <c r="Z563" s="211" t="n">
        <v>0</v>
      </c>
      <c r="AA563" s="212" t="n">
        <f aca="false">Z563*K563</f>
        <v>0</v>
      </c>
      <c r="AR563" s="10" t="s">
        <v>251</v>
      </c>
      <c r="AT563" s="10" t="s">
        <v>172</v>
      </c>
      <c r="AU563" s="10" t="s">
        <v>112</v>
      </c>
      <c r="AY563" s="10" t="s">
        <v>171</v>
      </c>
      <c r="BE563" s="127" t="n">
        <f aca="false">IF(U563="základní",N563,0)</f>
        <v>0</v>
      </c>
      <c r="BF563" s="127" t="n">
        <f aca="false">IF(U563="snížená",N563,0)</f>
        <v>0</v>
      </c>
      <c r="BG563" s="127" t="n">
        <f aca="false">IF(U563="zákl. přenesená",N563,0)</f>
        <v>0</v>
      </c>
      <c r="BH563" s="127" t="n">
        <f aca="false">IF(U563="sníž. přenesená",N563,0)</f>
        <v>0</v>
      </c>
      <c r="BI563" s="127" t="n">
        <f aca="false">IF(U563="nulová",N563,0)</f>
        <v>0</v>
      </c>
      <c r="BJ563" s="10" t="s">
        <v>93</v>
      </c>
      <c r="BK563" s="127" t="n">
        <f aca="false">ROUND(L563*K563,2)</f>
        <v>0</v>
      </c>
      <c r="BL563" s="10" t="s">
        <v>251</v>
      </c>
      <c r="BM563" s="10" t="s">
        <v>819</v>
      </c>
    </row>
    <row r="564" s="213" customFormat="true" ht="16.5" hidden="false" customHeight="true" outlineLevel="0" collapsed="false">
      <c r="B564" s="214"/>
      <c r="C564" s="215"/>
      <c r="D564" s="215"/>
      <c r="E564" s="216"/>
      <c r="F564" s="217" t="s">
        <v>764</v>
      </c>
      <c r="G564" s="217"/>
      <c r="H564" s="217"/>
      <c r="I564" s="217"/>
      <c r="J564" s="215"/>
      <c r="K564" s="218" t="n">
        <v>9.5</v>
      </c>
      <c r="L564" s="215"/>
      <c r="M564" s="215"/>
      <c r="N564" s="215"/>
      <c r="O564" s="215"/>
      <c r="P564" s="215"/>
      <c r="Q564" s="215"/>
      <c r="R564" s="219"/>
      <c r="T564" s="220"/>
      <c r="U564" s="215"/>
      <c r="V564" s="215"/>
      <c r="W564" s="215"/>
      <c r="X564" s="215"/>
      <c r="Y564" s="215"/>
      <c r="Z564" s="215"/>
      <c r="AA564" s="221"/>
      <c r="AT564" s="222" t="s">
        <v>179</v>
      </c>
      <c r="AU564" s="222" t="s">
        <v>112</v>
      </c>
      <c r="AV564" s="213" t="s">
        <v>112</v>
      </c>
      <c r="AW564" s="213" t="s">
        <v>39</v>
      </c>
      <c r="AX564" s="213" t="s">
        <v>85</v>
      </c>
      <c r="AY564" s="222" t="s">
        <v>171</v>
      </c>
    </row>
    <row r="565" s="233" customFormat="true" ht="16.5" hidden="false" customHeight="true" outlineLevel="0" collapsed="false">
      <c r="B565" s="234"/>
      <c r="C565" s="235"/>
      <c r="D565" s="235"/>
      <c r="E565" s="236"/>
      <c r="F565" s="237" t="s">
        <v>219</v>
      </c>
      <c r="G565" s="237"/>
      <c r="H565" s="237"/>
      <c r="I565" s="237"/>
      <c r="J565" s="235"/>
      <c r="K565" s="238" t="n">
        <v>9.5</v>
      </c>
      <c r="L565" s="235"/>
      <c r="M565" s="235"/>
      <c r="N565" s="235"/>
      <c r="O565" s="235"/>
      <c r="P565" s="235"/>
      <c r="Q565" s="235"/>
      <c r="R565" s="239"/>
      <c r="T565" s="240"/>
      <c r="U565" s="235"/>
      <c r="V565" s="235"/>
      <c r="W565" s="235"/>
      <c r="X565" s="235"/>
      <c r="Y565" s="235"/>
      <c r="Z565" s="235"/>
      <c r="AA565" s="241"/>
      <c r="AT565" s="242" t="s">
        <v>179</v>
      </c>
      <c r="AU565" s="242" t="s">
        <v>112</v>
      </c>
      <c r="AV565" s="233" t="s">
        <v>176</v>
      </c>
      <c r="AW565" s="233" t="s">
        <v>39</v>
      </c>
      <c r="AX565" s="233" t="s">
        <v>93</v>
      </c>
      <c r="AY565" s="242" t="s">
        <v>171</v>
      </c>
    </row>
    <row r="566" s="32" customFormat="true" ht="16.5" hidden="false" customHeight="true" outlineLevel="0" collapsed="false">
      <c r="B566" s="33"/>
      <c r="C566" s="243" t="s">
        <v>820</v>
      </c>
      <c r="D566" s="243" t="s">
        <v>243</v>
      </c>
      <c r="E566" s="244" t="s">
        <v>821</v>
      </c>
      <c r="F566" s="245" t="s">
        <v>822</v>
      </c>
      <c r="G566" s="245"/>
      <c r="H566" s="245"/>
      <c r="I566" s="245"/>
      <c r="J566" s="246" t="s">
        <v>330</v>
      </c>
      <c r="K566" s="247" t="n">
        <v>10</v>
      </c>
      <c r="L566" s="248" t="n">
        <v>0</v>
      </c>
      <c r="M566" s="248"/>
      <c r="N566" s="249" t="n">
        <f aca="false">ROUND(L566*K566,2)</f>
        <v>0</v>
      </c>
      <c r="O566" s="249"/>
      <c r="P566" s="249"/>
      <c r="Q566" s="249"/>
      <c r="R566" s="35"/>
      <c r="T566" s="210"/>
      <c r="U566" s="44" t="s">
        <v>50</v>
      </c>
      <c r="V566" s="34"/>
      <c r="W566" s="211" t="n">
        <f aca="false">V566*K566</f>
        <v>0</v>
      </c>
      <c r="X566" s="211" t="n">
        <v>0.0002</v>
      </c>
      <c r="Y566" s="211" t="n">
        <f aca="false">X566*K566</f>
        <v>0.002</v>
      </c>
      <c r="Z566" s="211" t="n">
        <v>0</v>
      </c>
      <c r="AA566" s="212" t="n">
        <f aca="false">Z566*K566</f>
        <v>0</v>
      </c>
      <c r="AR566" s="10" t="s">
        <v>375</v>
      </c>
      <c r="AT566" s="10" t="s">
        <v>243</v>
      </c>
      <c r="AU566" s="10" t="s">
        <v>112</v>
      </c>
      <c r="AY566" s="10" t="s">
        <v>171</v>
      </c>
      <c r="BE566" s="127" t="n">
        <f aca="false">IF(U566="základní",N566,0)</f>
        <v>0</v>
      </c>
      <c r="BF566" s="127" t="n">
        <f aca="false">IF(U566="snížená",N566,0)</f>
        <v>0</v>
      </c>
      <c r="BG566" s="127" t="n">
        <f aca="false">IF(U566="zákl. přenesená",N566,0)</f>
        <v>0</v>
      </c>
      <c r="BH566" s="127" t="n">
        <f aca="false">IF(U566="sníž. přenesená",N566,0)</f>
        <v>0</v>
      </c>
      <c r="BI566" s="127" t="n">
        <f aca="false">IF(U566="nulová",N566,0)</f>
        <v>0</v>
      </c>
      <c r="BJ566" s="10" t="s">
        <v>93</v>
      </c>
      <c r="BK566" s="127" t="n">
        <f aca="false">ROUND(L566*K566,2)</f>
        <v>0</v>
      </c>
      <c r="BL566" s="10" t="s">
        <v>251</v>
      </c>
      <c r="BM566" s="10" t="s">
        <v>823</v>
      </c>
    </row>
    <row r="567" customFormat="false" ht="38.25" hidden="false" customHeight="true" outlineLevel="0" collapsed="false">
      <c r="A567" s="32"/>
      <c r="B567" s="33"/>
      <c r="C567" s="203" t="s">
        <v>824</v>
      </c>
      <c r="D567" s="203" t="s">
        <v>172</v>
      </c>
      <c r="E567" s="204" t="s">
        <v>825</v>
      </c>
      <c r="F567" s="205" t="s">
        <v>826</v>
      </c>
      <c r="G567" s="205"/>
      <c r="H567" s="205"/>
      <c r="I567" s="205"/>
      <c r="J567" s="206" t="s">
        <v>261</v>
      </c>
      <c r="K567" s="207" t="n">
        <v>23.25</v>
      </c>
      <c r="L567" s="208" t="n">
        <v>0</v>
      </c>
      <c r="M567" s="208"/>
      <c r="N567" s="209" t="n">
        <f aca="false">ROUND(L567*K567,2)</f>
        <v>0</v>
      </c>
      <c r="O567" s="209"/>
      <c r="P567" s="209"/>
      <c r="Q567" s="209"/>
      <c r="R567" s="35"/>
      <c r="T567" s="210"/>
      <c r="U567" s="44" t="s">
        <v>50</v>
      </c>
      <c r="V567" s="34"/>
      <c r="W567" s="211" t="n">
        <f aca="false">V567*K567</f>
        <v>0</v>
      </c>
      <c r="X567" s="211" t="n">
        <v>0</v>
      </c>
      <c r="Y567" s="211" t="n">
        <f aca="false">X567*K567</f>
        <v>0</v>
      </c>
      <c r="Z567" s="211" t="n">
        <v>0</v>
      </c>
      <c r="AA567" s="212" t="n">
        <f aca="false">Z567*K567</f>
        <v>0</v>
      </c>
      <c r="AR567" s="10" t="s">
        <v>251</v>
      </c>
      <c r="AT567" s="10" t="s">
        <v>172</v>
      </c>
      <c r="AU567" s="10" t="s">
        <v>112</v>
      </c>
      <c r="AY567" s="10" t="s">
        <v>171</v>
      </c>
      <c r="BE567" s="127" t="n">
        <f aca="false">IF(U567="základní",N567,0)</f>
        <v>0</v>
      </c>
      <c r="BF567" s="127" t="n">
        <f aca="false">IF(U567="snížená",N567,0)</f>
        <v>0</v>
      </c>
      <c r="BG567" s="127" t="n">
        <f aca="false">IF(U567="zákl. přenesená",N567,0)</f>
        <v>0</v>
      </c>
      <c r="BH567" s="127" t="n">
        <f aca="false">IF(U567="sníž. přenesená",N567,0)</f>
        <v>0</v>
      </c>
      <c r="BI567" s="127" t="n">
        <f aca="false">IF(U567="nulová",N567,0)</f>
        <v>0</v>
      </c>
      <c r="BJ567" s="10" t="s">
        <v>93</v>
      </c>
      <c r="BK567" s="127" t="n">
        <f aca="false">ROUND(L567*K567,2)</f>
        <v>0</v>
      </c>
      <c r="BL567" s="10" t="s">
        <v>251</v>
      </c>
      <c r="BM567" s="10" t="s">
        <v>827</v>
      </c>
    </row>
    <row r="568" s="213" customFormat="true" ht="16.5" hidden="false" customHeight="true" outlineLevel="0" collapsed="false">
      <c r="B568" s="214"/>
      <c r="C568" s="215"/>
      <c r="D568" s="215"/>
      <c r="E568" s="216"/>
      <c r="F568" s="217" t="s">
        <v>713</v>
      </c>
      <c r="G568" s="217"/>
      <c r="H568" s="217"/>
      <c r="I568" s="217"/>
      <c r="J568" s="215"/>
      <c r="K568" s="218" t="n">
        <v>23.25</v>
      </c>
      <c r="L568" s="215"/>
      <c r="M568" s="215"/>
      <c r="N568" s="215"/>
      <c r="O568" s="215"/>
      <c r="P568" s="215"/>
      <c r="Q568" s="215"/>
      <c r="R568" s="219"/>
      <c r="T568" s="220"/>
      <c r="U568" s="215"/>
      <c r="V568" s="215"/>
      <c r="W568" s="215"/>
      <c r="X568" s="215"/>
      <c r="Y568" s="215"/>
      <c r="Z568" s="215"/>
      <c r="AA568" s="221"/>
      <c r="AT568" s="222" t="s">
        <v>179</v>
      </c>
      <c r="AU568" s="222" t="s">
        <v>112</v>
      </c>
      <c r="AV568" s="213" t="s">
        <v>112</v>
      </c>
      <c r="AW568" s="213" t="s">
        <v>39</v>
      </c>
      <c r="AX568" s="213" t="s">
        <v>85</v>
      </c>
      <c r="AY568" s="222" t="s">
        <v>171</v>
      </c>
    </row>
    <row r="569" s="233" customFormat="true" ht="16.5" hidden="false" customHeight="true" outlineLevel="0" collapsed="false">
      <c r="B569" s="234"/>
      <c r="C569" s="235"/>
      <c r="D569" s="235"/>
      <c r="E569" s="236"/>
      <c r="F569" s="237" t="s">
        <v>219</v>
      </c>
      <c r="G569" s="237"/>
      <c r="H569" s="237"/>
      <c r="I569" s="237"/>
      <c r="J569" s="235"/>
      <c r="K569" s="238" t="n">
        <v>23.25</v>
      </c>
      <c r="L569" s="235"/>
      <c r="M569" s="235"/>
      <c r="N569" s="235"/>
      <c r="O569" s="235"/>
      <c r="P569" s="235"/>
      <c r="Q569" s="235"/>
      <c r="R569" s="239"/>
      <c r="T569" s="240"/>
      <c r="U569" s="235"/>
      <c r="V569" s="235"/>
      <c r="W569" s="235"/>
      <c r="X569" s="235"/>
      <c r="Y569" s="235"/>
      <c r="Z569" s="235"/>
      <c r="AA569" s="241"/>
      <c r="AT569" s="242" t="s">
        <v>179</v>
      </c>
      <c r="AU569" s="242" t="s">
        <v>112</v>
      </c>
      <c r="AV569" s="233" t="s">
        <v>176</v>
      </c>
      <c r="AW569" s="233" t="s">
        <v>39</v>
      </c>
      <c r="AX569" s="233" t="s">
        <v>93</v>
      </c>
      <c r="AY569" s="242" t="s">
        <v>171</v>
      </c>
    </row>
    <row r="570" s="32" customFormat="true" ht="38.25" hidden="false" customHeight="true" outlineLevel="0" collapsed="false">
      <c r="B570" s="33"/>
      <c r="C570" s="243" t="s">
        <v>828</v>
      </c>
      <c r="D570" s="243" t="s">
        <v>243</v>
      </c>
      <c r="E570" s="244" t="s">
        <v>829</v>
      </c>
      <c r="F570" s="245" t="s">
        <v>830</v>
      </c>
      <c r="G570" s="245"/>
      <c r="H570" s="245"/>
      <c r="I570" s="245"/>
      <c r="J570" s="246" t="s">
        <v>261</v>
      </c>
      <c r="K570" s="247" t="n">
        <v>25.575</v>
      </c>
      <c r="L570" s="248" t="n">
        <v>0</v>
      </c>
      <c r="M570" s="248"/>
      <c r="N570" s="249" t="n">
        <f aca="false">ROUND(L570*K570,2)</f>
        <v>0</v>
      </c>
      <c r="O570" s="249"/>
      <c r="P570" s="249"/>
      <c r="Q570" s="249"/>
      <c r="R570" s="35"/>
      <c r="T570" s="210"/>
      <c r="U570" s="44" t="s">
        <v>50</v>
      </c>
      <c r="V570" s="34"/>
      <c r="W570" s="211" t="n">
        <f aca="false">V570*K570</f>
        <v>0</v>
      </c>
      <c r="X570" s="211" t="n">
        <v>0.00012</v>
      </c>
      <c r="Y570" s="211" t="n">
        <f aca="false">X570*K570</f>
        <v>0.003069</v>
      </c>
      <c r="Z570" s="211" t="n">
        <v>0</v>
      </c>
      <c r="AA570" s="212" t="n">
        <f aca="false">Z570*K570</f>
        <v>0</v>
      </c>
      <c r="AR570" s="10" t="s">
        <v>375</v>
      </c>
      <c r="AT570" s="10" t="s">
        <v>243</v>
      </c>
      <c r="AU570" s="10" t="s">
        <v>112</v>
      </c>
      <c r="AY570" s="10" t="s">
        <v>171</v>
      </c>
      <c r="BE570" s="127" t="n">
        <f aca="false">IF(U570="základní",N570,0)</f>
        <v>0</v>
      </c>
      <c r="BF570" s="127" t="n">
        <f aca="false">IF(U570="snížená",N570,0)</f>
        <v>0</v>
      </c>
      <c r="BG570" s="127" t="n">
        <f aca="false">IF(U570="zákl. přenesená",N570,0)</f>
        <v>0</v>
      </c>
      <c r="BH570" s="127" t="n">
        <f aca="false">IF(U570="sníž. přenesená",N570,0)</f>
        <v>0</v>
      </c>
      <c r="BI570" s="127" t="n">
        <f aca="false">IF(U570="nulová",N570,0)</f>
        <v>0</v>
      </c>
      <c r="BJ570" s="10" t="s">
        <v>93</v>
      </c>
      <c r="BK570" s="127" t="n">
        <f aca="false">ROUND(L570*K570,2)</f>
        <v>0</v>
      </c>
      <c r="BL570" s="10" t="s">
        <v>251</v>
      </c>
      <c r="BM570" s="10" t="s">
        <v>831</v>
      </c>
    </row>
    <row r="571" customFormat="false" ht="25.5" hidden="false" customHeight="true" outlineLevel="0" collapsed="false">
      <c r="A571" s="32"/>
      <c r="B571" s="33"/>
      <c r="C571" s="203" t="s">
        <v>832</v>
      </c>
      <c r="D571" s="203" t="s">
        <v>172</v>
      </c>
      <c r="E571" s="204" t="s">
        <v>833</v>
      </c>
      <c r="F571" s="205" t="s">
        <v>834</v>
      </c>
      <c r="G571" s="205"/>
      <c r="H571" s="205"/>
      <c r="I571" s="205"/>
      <c r="J571" s="206" t="s">
        <v>330</v>
      </c>
      <c r="K571" s="207" t="n">
        <v>35</v>
      </c>
      <c r="L571" s="208" t="n">
        <v>0</v>
      </c>
      <c r="M571" s="208"/>
      <c r="N571" s="209" t="n">
        <f aca="false">ROUND(L571*K571,2)</f>
        <v>0</v>
      </c>
      <c r="O571" s="209"/>
      <c r="P571" s="209"/>
      <c r="Q571" s="209"/>
      <c r="R571" s="35"/>
      <c r="T571" s="210"/>
      <c r="U571" s="44" t="s">
        <v>50</v>
      </c>
      <c r="V571" s="34"/>
      <c r="W571" s="211" t="n">
        <f aca="false">V571*K571</f>
        <v>0</v>
      </c>
      <c r="X571" s="211" t="n">
        <v>0</v>
      </c>
      <c r="Y571" s="211" t="n">
        <f aca="false">X571*K571</f>
        <v>0</v>
      </c>
      <c r="Z571" s="211" t="n">
        <v>0</v>
      </c>
      <c r="AA571" s="212" t="n">
        <f aca="false">Z571*K571</f>
        <v>0</v>
      </c>
      <c r="AR571" s="10" t="s">
        <v>251</v>
      </c>
      <c r="AT571" s="10" t="s">
        <v>172</v>
      </c>
      <c r="AU571" s="10" t="s">
        <v>112</v>
      </c>
      <c r="AY571" s="10" t="s">
        <v>171</v>
      </c>
      <c r="BE571" s="127" t="n">
        <f aca="false">IF(U571="základní",N571,0)</f>
        <v>0</v>
      </c>
      <c r="BF571" s="127" t="n">
        <f aca="false">IF(U571="snížená",N571,0)</f>
        <v>0</v>
      </c>
      <c r="BG571" s="127" t="n">
        <f aca="false">IF(U571="zákl. přenesená",N571,0)</f>
        <v>0</v>
      </c>
      <c r="BH571" s="127" t="n">
        <f aca="false">IF(U571="sníž. přenesená",N571,0)</f>
        <v>0</v>
      </c>
      <c r="BI571" s="127" t="n">
        <f aca="false">IF(U571="nulová",N571,0)</f>
        <v>0</v>
      </c>
      <c r="BJ571" s="10" t="s">
        <v>93</v>
      </c>
      <c r="BK571" s="127" t="n">
        <f aca="false">ROUND(L571*K571,2)</f>
        <v>0</v>
      </c>
      <c r="BL571" s="10" t="s">
        <v>251</v>
      </c>
      <c r="BM571" s="10" t="s">
        <v>835</v>
      </c>
    </row>
    <row r="572" s="213" customFormat="true" ht="16.5" hidden="false" customHeight="true" outlineLevel="0" collapsed="false">
      <c r="B572" s="214"/>
      <c r="C572" s="215"/>
      <c r="D572" s="215"/>
      <c r="E572" s="216"/>
      <c r="F572" s="217" t="s">
        <v>696</v>
      </c>
      <c r="G572" s="217"/>
      <c r="H572" s="217"/>
      <c r="I572" s="217"/>
      <c r="J572" s="215"/>
      <c r="K572" s="218" t="n">
        <v>35</v>
      </c>
      <c r="L572" s="215"/>
      <c r="M572" s="215"/>
      <c r="N572" s="215"/>
      <c r="O572" s="215"/>
      <c r="P572" s="215"/>
      <c r="Q572" s="215"/>
      <c r="R572" s="219"/>
      <c r="T572" s="220"/>
      <c r="U572" s="215"/>
      <c r="V572" s="215"/>
      <c r="W572" s="215"/>
      <c r="X572" s="215"/>
      <c r="Y572" s="215"/>
      <c r="Z572" s="215"/>
      <c r="AA572" s="221"/>
      <c r="AT572" s="222" t="s">
        <v>179</v>
      </c>
      <c r="AU572" s="222" t="s">
        <v>112</v>
      </c>
      <c r="AV572" s="213" t="s">
        <v>112</v>
      </c>
      <c r="AW572" s="213" t="s">
        <v>39</v>
      </c>
      <c r="AX572" s="213" t="s">
        <v>85</v>
      </c>
      <c r="AY572" s="222" t="s">
        <v>171</v>
      </c>
    </row>
    <row r="573" s="224" customFormat="true" ht="16.5" hidden="false" customHeight="true" outlineLevel="0" collapsed="false">
      <c r="B573" s="225"/>
      <c r="C573" s="226"/>
      <c r="D573" s="226"/>
      <c r="E573" s="227"/>
      <c r="F573" s="228" t="s">
        <v>697</v>
      </c>
      <c r="G573" s="228"/>
      <c r="H573" s="228"/>
      <c r="I573" s="228"/>
      <c r="J573" s="226"/>
      <c r="K573" s="227"/>
      <c r="L573" s="226"/>
      <c r="M573" s="226"/>
      <c r="N573" s="226"/>
      <c r="O573" s="226"/>
      <c r="P573" s="226"/>
      <c r="Q573" s="226"/>
      <c r="R573" s="229"/>
      <c r="T573" s="230"/>
      <c r="U573" s="226"/>
      <c r="V573" s="226"/>
      <c r="W573" s="226"/>
      <c r="X573" s="226"/>
      <c r="Y573" s="226"/>
      <c r="Z573" s="226"/>
      <c r="AA573" s="231"/>
      <c r="AT573" s="232" t="s">
        <v>179</v>
      </c>
      <c r="AU573" s="232" t="s">
        <v>112</v>
      </c>
      <c r="AV573" s="224" t="s">
        <v>93</v>
      </c>
      <c r="AW573" s="224" t="s">
        <v>39</v>
      </c>
      <c r="AX573" s="224" t="s">
        <v>85</v>
      </c>
      <c r="AY573" s="232" t="s">
        <v>171</v>
      </c>
    </row>
    <row r="574" s="233" customFormat="true" ht="16.5" hidden="false" customHeight="true" outlineLevel="0" collapsed="false">
      <c r="B574" s="234"/>
      <c r="C574" s="235"/>
      <c r="D574" s="235"/>
      <c r="E574" s="236"/>
      <c r="F574" s="237" t="s">
        <v>219</v>
      </c>
      <c r="G574" s="237"/>
      <c r="H574" s="237"/>
      <c r="I574" s="237"/>
      <c r="J574" s="235"/>
      <c r="K574" s="238" t="n">
        <v>35</v>
      </c>
      <c r="L574" s="235"/>
      <c r="M574" s="235"/>
      <c r="N574" s="235"/>
      <c r="O574" s="235"/>
      <c r="P574" s="235"/>
      <c r="Q574" s="235"/>
      <c r="R574" s="239"/>
      <c r="T574" s="240"/>
      <c r="U574" s="235"/>
      <c r="V574" s="235"/>
      <c r="W574" s="235"/>
      <c r="X574" s="235"/>
      <c r="Y574" s="235"/>
      <c r="Z574" s="235"/>
      <c r="AA574" s="241"/>
      <c r="AT574" s="242" t="s">
        <v>179</v>
      </c>
      <c r="AU574" s="242" t="s">
        <v>112</v>
      </c>
      <c r="AV574" s="233" t="s">
        <v>176</v>
      </c>
      <c r="AW574" s="233" t="s">
        <v>39</v>
      </c>
      <c r="AX574" s="233" t="s">
        <v>93</v>
      </c>
      <c r="AY574" s="242" t="s">
        <v>171</v>
      </c>
    </row>
    <row r="575" s="32" customFormat="true" ht="25.5" hidden="false" customHeight="true" outlineLevel="0" collapsed="false">
      <c r="B575" s="33"/>
      <c r="C575" s="243" t="s">
        <v>836</v>
      </c>
      <c r="D575" s="243" t="s">
        <v>243</v>
      </c>
      <c r="E575" s="244" t="s">
        <v>837</v>
      </c>
      <c r="F575" s="245" t="s">
        <v>838</v>
      </c>
      <c r="G575" s="245"/>
      <c r="H575" s="245"/>
      <c r="I575" s="245"/>
      <c r="J575" s="246" t="s">
        <v>330</v>
      </c>
      <c r="K575" s="247" t="n">
        <v>38.5</v>
      </c>
      <c r="L575" s="248" t="n">
        <v>0</v>
      </c>
      <c r="M575" s="248"/>
      <c r="N575" s="249" t="n">
        <f aca="false">ROUND(L575*K575,2)</f>
        <v>0</v>
      </c>
      <c r="O575" s="249"/>
      <c r="P575" s="249"/>
      <c r="Q575" s="249"/>
      <c r="R575" s="35"/>
      <c r="T575" s="210"/>
      <c r="U575" s="44" t="s">
        <v>50</v>
      </c>
      <c r="V575" s="34"/>
      <c r="W575" s="211" t="n">
        <f aca="false">V575*K575</f>
        <v>0</v>
      </c>
      <c r="X575" s="211" t="n">
        <v>1E-005</v>
      </c>
      <c r="Y575" s="211" t="n">
        <f aca="false">X575*K575</f>
        <v>0.000385</v>
      </c>
      <c r="Z575" s="211" t="n">
        <v>0</v>
      </c>
      <c r="AA575" s="212" t="n">
        <f aca="false">Z575*K575</f>
        <v>0</v>
      </c>
      <c r="AR575" s="10" t="s">
        <v>375</v>
      </c>
      <c r="AT575" s="10" t="s">
        <v>243</v>
      </c>
      <c r="AU575" s="10" t="s">
        <v>112</v>
      </c>
      <c r="AY575" s="10" t="s">
        <v>171</v>
      </c>
      <c r="BE575" s="127" t="n">
        <f aca="false">IF(U575="základní",N575,0)</f>
        <v>0</v>
      </c>
      <c r="BF575" s="127" t="n">
        <f aca="false">IF(U575="snížená",N575,0)</f>
        <v>0</v>
      </c>
      <c r="BG575" s="127" t="n">
        <f aca="false">IF(U575="zákl. přenesená",N575,0)</f>
        <v>0</v>
      </c>
      <c r="BH575" s="127" t="n">
        <f aca="false">IF(U575="sníž. přenesená",N575,0)</f>
        <v>0</v>
      </c>
      <c r="BI575" s="127" t="n">
        <f aca="false">IF(U575="nulová",N575,0)</f>
        <v>0</v>
      </c>
      <c r="BJ575" s="10" t="s">
        <v>93</v>
      </c>
      <c r="BK575" s="127" t="n">
        <f aca="false">ROUND(L575*K575,2)</f>
        <v>0</v>
      </c>
      <c r="BL575" s="10" t="s">
        <v>251</v>
      </c>
      <c r="BM575" s="10" t="s">
        <v>839</v>
      </c>
    </row>
    <row r="576" customFormat="false" ht="25.5" hidden="false" customHeight="true" outlineLevel="0" collapsed="false">
      <c r="A576" s="32"/>
      <c r="B576" s="33"/>
      <c r="C576" s="203" t="s">
        <v>840</v>
      </c>
      <c r="D576" s="203" t="s">
        <v>172</v>
      </c>
      <c r="E576" s="204" t="s">
        <v>841</v>
      </c>
      <c r="F576" s="205" t="s">
        <v>842</v>
      </c>
      <c r="G576" s="205"/>
      <c r="H576" s="205"/>
      <c r="I576" s="205"/>
      <c r="J576" s="206" t="s">
        <v>330</v>
      </c>
      <c r="K576" s="207" t="n">
        <v>4.75</v>
      </c>
      <c r="L576" s="208" t="n">
        <v>0</v>
      </c>
      <c r="M576" s="208"/>
      <c r="N576" s="209" t="n">
        <f aca="false">ROUND(L576*K576,2)</f>
        <v>0</v>
      </c>
      <c r="O576" s="209"/>
      <c r="P576" s="209"/>
      <c r="Q576" s="209"/>
      <c r="R576" s="35"/>
      <c r="T576" s="210"/>
      <c r="U576" s="44" t="s">
        <v>50</v>
      </c>
      <c r="V576" s="34"/>
      <c r="W576" s="211" t="n">
        <f aca="false">V576*K576</f>
        <v>0</v>
      </c>
      <c r="X576" s="211" t="n">
        <v>0</v>
      </c>
      <c r="Y576" s="211" t="n">
        <f aca="false">X576*K576</f>
        <v>0</v>
      </c>
      <c r="Z576" s="211" t="n">
        <v>0</v>
      </c>
      <c r="AA576" s="212" t="n">
        <f aca="false">Z576*K576</f>
        <v>0</v>
      </c>
      <c r="AR576" s="10" t="s">
        <v>251</v>
      </c>
      <c r="AT576" s="10" t="s">
        <v>172</v>
      </c>
      <c r="AU576" s="10" t="s">
        <v>112</v>
      </c>
      <c r="AY576" s="10" t="s">
        <v>171</v>
      </c>
      <c r="BE576" s="127" t="n">
        <f aca="false">IF(U576="základní",N576,0)</f>
        <v>0</v>
      </c>
      <c r="BF576" s="127" t="n">
        <f aca="false">IF(U576="snížená",N576,0)</f>
        <v>0</v>
      </c>
      <c r="BG576" s="127" t="n">
        <f aca="false">IF(U576="zákl. přenesená",N576,0)</f>
        <v>0</v>
      </c>
      <c r="BH576" s="127" t="n">
        <f aca="false">IF(U576="sníž. přenesená",N576,0)</f>
        <v>0</v>
      </c>
      <c r="BI576" s="127" t="n">
        <f aca="false">IF(U576="nulová",N576,0)</f>
        <v>0</v>
      </c>
      <c r="BJ576" s="10" t="s">
        <v>93</v>
      </c>
      <c r="BK576" s="127" t="n">
        <f aca="false">ROUND(L576*K576,2)</f>
        <v>0</v>
      </c>
      <c r="BL576" s="10" t="s">
        <v>251</v>
      </c>
      <c r="BM576" s="10" t="s">
        <v>843</v>
      </c>
    </row>
    <row r="577" s="213" customFormat="true" ht="16.5" hidden="false" customHeight="true" outlineLevel="0" collapsed="false">
      <c r="B577" s="214"/>
      <c r="C577" s="215"/>
      <c r="D577" s="215"/>
      <c r="E577" s="216"/>
      <c r="F577" s="217" t="s">
        <v>844</v>
      </c>
      <c r="G577" s="217"/>
      <c r="H577" s="217"/>
      <c r="I577" s="217"/>
      <c r="J577" s="215"/>
      <c r="K577" s="218" t="n">
        <v>4.75</v>
      </c>
      <c r="L577" s="215"/>
      <c r="M577" s="215"/>
      <c r="N577" s="215"/>
      <c r="O577" s="215"/>
      <c r="P577" s="215"/>
      <c r="Q577" s="215"/>
      <c r="R577" s="219"/>
      <c r="T577" s="220"/>
      <c r="U577" s="215"/>
      <c r="V577" s="215"/>
      <c r="W577" s="215"/>
      <c r="X577" s="215"/>
      <c r="Y577" s="215"/>
      <c r="Z577" s="215"/>
      <c r="AA577" s="221"/>
      <c r="AT577" s="222" t="s">
        <v>179</v>
      </c>
      <c r="AU577" s="222" t="s">
        <v>112</v>
      </c>
      <c r="AV577" s="213" t="s">
        <v>112</v>
      </c>
      <c r="AW577" s="213" t="s">
        <v>39</v>
      </c>
      <c r="AX577" s="213" t="s">
        <v>85</v>
      </c>
      <c r="AY577" s="222" t="s">
        <v>171</v>
      </c>
    </row>
    <row r="578" s="233" customFormat="true" ht="16.5" hidden="false" customHeight="true" outlineLevel="0" collapsed="false">
      <c r="B578" s="234"/>
      <c r="C578" s="235"/>
      <c r="D578" s="235"/>
      <c r="E578" s="236"/>
      <c r="F578" s="237" t="s">
        <v>219</v>
      </c>
      <c r="G578" s="237"/>
      <c r="H578" s="237"/>
      <c r="I578" s="237"/>
      <c r="J578" s="235"/>
      <c r="K578" s="238" t="n">
        <v>4.75</v>
      </c>
      <c r="L578" s="235"/>
      <c r="M578" s="235"/>
      <c r="N578" s="235"/>
      <c r="O578" s="235"/>
      <c r="P578" s="235"/>
      <c r="Q578" s="235"/>
      <c r="R578" s="239"/>
      <c r="T578" s="240"/>
      <c r="U578" s="235"/>
      <c r="V578" s="235"/>
      <c r="W578" s="235"/>
      <c r="X578" s="235"/>
      <c r="Y578" s="235"/>
      <c r="Z578" s="235"/>
      <c r="AA578" s="241"/>
      <c r="AT578" s="242" t="s">
        <v>179</v>
      </c>
      <c r="AU578" s="242" t="s">
        <v>112</v>
      </c>
      <c r="AV578" s="233" t="s">
        <v>176</v>
      </c>
      <c r="AW578" s="233" t="s">
        <v>39</v>
      </c>
      <c r="AX578" s="233" t="s">
        <v>93</v>
      </c>
      <c r="AY578" s="242" t="s">
        <v>171</v>
      </c>
    </row>
    <row r="579" s="32" customFormat="true" ht="38.25" hidden="false" customHeight="true" outlineLevel="0" collapsed="false">
      <c r="B579" s="33"/>
      <c r="C579" s="243" t="s">
        <v>845</v>
      </c>
      <c r="D579" s="243" t="s">
        <v>243</v>
      </c>
      <c r="E579" s="244" t="s">
        <v>829</v>
      </c>
      <c r="F579" s="245" t="s">
        <v>830</v>
      </c>
      <c r="G579" s="245"/>
      <c r="H579" s="245"/>
      <c r="I579" s="245"/>
      <c r="J579" s="246" t="s">
        <v>261</v>
      </c>
      <c r="K579" s="247" t="n">
        <v>5.463</v>
      </c>
      <c r="L579" s="248" t="n">
        <v>0</v>
      </c>
      <c r="M579" s="248"/>
      <c r="N579" s="249" t="n">
        <f aca="false">ROUND(L579*K579,2)</f>
        <v>0</v>
      </c>
      <c r="O579" s="249"/>
      <c r="P579" s="249"/>
      <c r="Q579" s="249"/>
      <c r="R579" s="35"/>
      <c r="T579" s="210"/>
      <c r="U579" s="44" t="s">
        <v>50</v>
      </c>
      <c r="V579" s="34"/>
      <c r="W579" s="211" t="n">
        <f aca="false">V579*K579</f>
        <v>0</v>
      </c>
      <c r="X579" s="211" t="n">
        <v>0.00012</v>
      </c>
      <c r="Y579" s="211" t="n">
        <f aca="false">X579*K579</f>
        <v>0.00065556</v>
      </c>
      <c r="Z579" s="211" t="n">
        <v>0</v>
      </c>
      <c r="AA579" s="212" t="n">
        <f aca="false">Z579*K579</f>
        <v>0</v>
      </c>
      <c r="AR579" s="10" t="s">
        <v>375</v>
      </c>
      <c r="AT579" s="10" t="s">
        <v>243</v>
      </c>
      <c r="AU579" s="10" t="s">
        <v>112</v>
      </c>
      <c r="AY579" s="10" t="s">
        <v>171</v>
      </c>
      <c r="BE579" s="127" t="n">
        <f aca="false">IF(U579="základní",N579,0)</f>
        <v>0</v>
      </c>
      <c r="BF579" s="127" t="n">
        <f aca="false">IF(U579="snížená",N579,0)</f>
        <v>0</v>
      </c>
      <c r="BG579" s="127" t="n">
        <f aca="false">IF(U579="zákl. přenesená",N579,0)</f>
        <v>0</v>
      </c>
      <c r="BH579" s="127" t="n">
        <f aca="false">IF(U579="sníž. přenesená",N579,0)</f>
        <v>0</v>
      </c>
      <c r="BI579" s="127" t="n">
        <f aca="false">IF(U579="nulová",N579,0)</f>
        <v>0</v>
      </c>
      <c r="BJ579" s="10" t="s">
        <v>93</v>
      </c>
      <c r="BK579" s="127" t="n">
        <f aca="false">ROUND(L579*K579,2)</f>
        <v>0</v>
      </c>
      <c r="BL579" s="10" t="s">
        <v>251</v>
      </c>
      <c r="BM579" s="10" t="s">
        <v>846</v>
      </c>
    </row>
    <row r="580" customFormat="false" ht="25.5" hidden="false" customHeight="true" outlineLevel="0" collapsed="false">
      <c r="A580" s="32"/>
      <c r="B580" s="33"/>
      <c r="C580" s="203" t="s">
        <v>847</v>
      </c>
      <c r="D580" s="203" t="s">
        <v>172</v>
      </c>
      <c r="E580" s="204" t="s">
        <v>848</v>
      </c>
      <c r="F580" s="205" t="s">
        <v>849</v>
      </c>
      <c r="G580" s="205"/>
      <c r="H580" s="205"/>
      <c r="I580" s="205"/>
      <c r="J580" s="206" t="s">
        <v>655</v>
      </c>
      <c r="K580" s="252" t="n">
        <v>0</v>
      </c>
      <c r="L580" s="208" t="n">
        <v>0</v>
      </c>
      <c r="M580" s="208"/>
      <c r="N580" s="209" t="n">
        <f aca="false">ROUND(L580*K580,2)</f>
        <v>0</v>
      </c>
      <c r="O580" s="209"/>
      <c r="P580" s="209"/>
      <c r="Q580" s="209"/>
      <c r="R580" s="35"/>
      <c r="T580" s="210"/>
      <c r="U580" s="44" t="s">
        <v>50</v>
      </c>
      <c r="V580" s="34"/>
      <c r="W580" s="211" t="n">
        <f aca="false">V580*K580</f>
        <v>0</v>
      </c>
      <c r="X580" s="211" t="n">
        <v>0</v>
      </c>
      <c r="Y580" s="211" t="n">
        <f aca="false">X580*K580</f>
        <v>0</v>
      </c>
      <c r="Z580" s="211" t="n">
        <v>0</v>
      </c>
      <c r="AA580" s="212" t="n">
        <f aca="false">Z580*K580</f>
        <v>0</v>
      </c>
      <c r="AR580" s="10" t="s">
        <v>251</v>
      </c>
      <c r="AT580" s="10" t="s">
        <v>172</v>
      </c>
      <c r="AU580" s="10" t="s">
        <v>112</v>
      </c>
      <c r="AY580" s="10" t="s">
        <v>171</v>
      </c>
      <c r="BE580" s="127" t="n">
        <f aca="false">IF(U580="základní",N580,0)</f>
        <v>0</v>
      </c>
      <c r="BF580" s="127" t="n">
        <f aca="false">IF(U580="snížená",N580,0)</f>
        <v>0</v>
      </c>
      <c r="BG580" s="127" t="n">
        <f aca="false">IF(U580="zákl. přenesená",N580,0)</f>
        <v>0</v>
      </c>
      <c r="BH580" s="127" t="n">
        <f aca="false">IF(U580="sníž. přenesená",N580,0)</f>
        <v>0</v>
      </c>
      <c r="BI580" s="127" t="n">
        <f aca="false">IF(U580="nulová",N580,0)</f>
        <v>0</v>
      </c>
      <c r="BJ580" s="10" t="s">
        <v>93</v>
      </c>
      <c r="BK580" s="127" t="n">
        <f aca="false">ROUND(L580*K580,2)</f>
        <v>0</v>
      </c>
      <c r="BL580" s="10" t="s">
        <v>251</v>
      </c>
      <c r="BM580" s="10" t="s">
        <v>850</v>
      </c>
    </row>
    <row r="581" s="190" customFormat="true" ht="29.9" hidden="false" customHeight="true" outlineLevel="0" collapsed="false">
      <c r="B581" s="191"/>
      <c r="C581" s="192"/>
      <c r="D581" s="201" t="s">
        <v>139</v>
      </c>
      <c r="E581" s="201"/>
      <c r="F581" s="201"/>
      <c r="G581" s="201"/>
      <c r="H581" s="201"/>
      <c r="I581" s="201"/>
      <c r="J581" s="201"/>
      <c r="K581" s="201"/>
      <c r="L581" s="201"/>
      <c r="M581" s="201"/>
      <c r="N581" s="250" t="n">
        <f aca="false">BK581</f>
        <v>0</v>
      </c>
      <c r="O581" s="250"/>
      <c r="P581" s="250"/>
      <c r="Q581" s="250"/>
      <c r="R581" s="194"/>
      <c r="T581" s="195"/>
      <c r="U581" s="192"/>
      <c r="V581" s="192"/>
      <c r="W581" s="196" t="n">
        <f aca="false">SUM(W582:W599)</f>
        <v>0</v>
      </c>
      <c r="X581" s="192"/>
      <c r="Y581" s="196" t="n">
        <f aca="false">SUM(Y582:Y599)</f>
        <v>0.03330796</v>
      </c>
      <c r="Z581" s="192"/>
      <c r="AA581" s="197" t="n">
        <f aca="false">SUM(AA582:AA599)</f>
        <v>0</v>
      </c>
      <c r="AR581" s="198" t="s">
        <v>112</v>
      </c>
      <c r="AT581" s="199" t="s">
        <v>84</v>
      </c>
      <c r="AU581" s="199" t="s">
        <v>93</v>
      </c>
      <c r="AY581" s="198" t="s">
        <v>171</v>
      </c>
      <c r="BK581" s="200" t="n">
        <f aca="false">SUM(BK582:BK599)</f>
        <v>0</v>
      </c>
    </row>
    <row r="582" s="32" customFormat="true" ht="38.25" hidden="false" customHeight="true" outlineLevel="0" collapsed="false">
      <c r="B582" s="33"/>
      <c r="C582" s="203" t="s">
        <v>851</v>
      </c>
      <c r="D582" s="203" t="s">
        <v>172</v>
      </c>
      <c r="E582" s="204" t="s">
        <v>852</v>
      </c>
      <c r="F582" s="205" t="s">
        <v>853</v>
      </c>
      <c r="G582" s="205"/>
      <c r="H582" s="205"/>
      <c r="I582" s="205"/>
      <c r="J582" s="206" t="s">
        <v>261</v>
      </c>
      <c r="K582" s="207" t="n">
        <v>4.846</v>
      </c>
      <c r="L582" s="208" t="n">
        <v>0</v>
      </c>
      <c r="M582" s="208"/>
      <c r="N582" s="209" t="n">
        <f aca="false">ROUND(L582*K582,2)</f>
        <v>0</v>
      </c>
      <c r="O582" s="209"/>
      <c r="P582" s="209"/>
      <c r="Q582" s="209"/>
      <c r="R582" s="35"/>
      <c r="T582" s="210"/>
      <c r="U582" s="44" t="s">
        <v>50</v>
      </c>
      <c r="V582" s="34"/>
      <c r="W582" s="211" t="n">
        <f aca="false">V582*K582</f>
        <v>0</v>
      </c>
      <c r="X582" s="211" t="n">
        <v>0.00026</v>
      </c>
      <c r="Y582" s="211" t="n">
        <f aca="false">X582*K582</f>
        <v>0.00125996</v>
      </c>
      <c r="Z582" s="211" t="n">
        <v>0</v>
      </c>
      <c r="AA582" s="212" t="n">
        <f aca="false">Z582*K582</f>
        <v>0</v>
      </c>
      <c r="AR582" s="10" t="s">
        <v>251</v>
      </c>
      <c r="AT582" s="10" t="s">
        <v>172</v>
      </c>
      <c r="AU582" s="10" t="s">
        <v>112</v>
      </c>
      <c r="AY582" s="10" t="s">
        <v>171</v>
      </c>
      <c r="BE582" s="127" t="n">
        <f aca="false">IF(U582="základní",N582,0)</f>
        <v>0</v>
      </c>
      <c r="BF582" s="127" t="n">
        <f aca="false">IF(U582="snížená",N582,0)</f>
        <v>0</v>
      </c>
      <c r="BG582" s="127" t="n">
        <f aca="false">IF(U582="zákl. přenesená",N582,0)</f>
        <v>0</v>
      </c>
      <c r="BH582" s="127" t="n">
        <f aca="false">IF(U582="sníž. přenesená",N582,0)</f>
        <v>0</v>
      </c>
      <c r="BI582" s="127" t="n">
        <f aca="false">IF(U582="nulová",N582,0)</f>
        <v>0</v>
      </c>
      <c r="BJ582" s="10" t="s">
        <v>93</v>
      </c>
      <c r="BK582" s="127" t="n">
        <f aca="false">ROUND(L582*K582,2)</f>
        <v>0</v>
      </c>
      <c r="BL582" s="10" t="s">
        <v>251</v>
      </c>
      <c r="BM582" s="10" t="s">
        <v>854</v>
      </c>
    </row>
    <row r="583" s="213" customFormat="true" ht="16.5" hidden="false" customHeight="true" outlineLevel="0" collapsed="false">
      <c r="B583" s="214"/>
      <c r="C583" s="215"/>
      <c r="D583" s="215"/>
      <c r="E583" s="216"/>
      <c r="F583" s="217" t="s">
        <v>492</v>
      </c>
      <c r="G583" s="217"/>
      <c r="H583" s="217"/>
      <c r="I583" s="217"/>
      <c r="J583" s="215"/>
      <c r="K583" s="218" t="n">
        <v>3.676</v>
      </c>
      <c r="L583" s="215"/>
      <c r="M583" s="215"/>
      <c r="N583" s="215"/>
      <c r="O583" s="215"/>
      <c r="P583" s="215"/>
      <c r="Q583" s="215"/>
      <c r="R583" s="219"/>
      <c r="T583" s="220"/>
      <c r="U583" s="215"/>
      <c r="V583" s="215"/>
      <c r="W583" s="215"/>
      <c r="X583" s="215"/>
      <c r="Y583" s="215"/>
      <c r="Z583" s="215"/>
      <c r="AA583" s="221"/>
      <c r="AT583" s="222" t="s">
        <v>179</v>
      </c>
      <c r="AU583" s="222" t="s">
        <v>112</v>
      </c>
      <c r="AV583" s="213" t="s">
        <v>112</v>
      </c>
      <c r="AW583" s="213" t="s">
        <v>39</v>
      </c>
      <c r="AX583" s="213" t="s">
        <v>85</v>
      </c>
      <c r="AY583" s="222" t="s">
        <v>171</v>
      </c>
    </row>
    <row r="584" customFormat="false" ht="16.5" hidden="false" customHeight="true" outlineLevel="0" collapsed="false">
      <c r="A584" s="213"/>
      <c r="B584" s="214"/>
      <c r="C584" s="215"/>
      <c r="D584" s="215"/>
      <c r="E584" s="216"/>
      <c r="F584" s="223" t="s">
        <v>494</v>
      </c>
      <c r="G584" s="223"/>
      <c r="H584" s="223"/>
      <c r="I584" s="223"/>
      <c r="J584" s="215"/>
      <c r="K584" s="218" t="n">
        <v>1.17</v>
      </c>
      <c r="L584" s="215"/>
      <c r="M584" s="215"/>
      <c r="N584" s="215"/>
      <c r="O584" s="215"/>
      <c r="P584" s="215"/>
      <c r="Q584" s="215"/>
      <c r="R584" s="219"/>
      <c r="T584" s="220"/>
      <c r="U584" s="215"/>
      <c r="V584" s="215"/>
      <c r="W584" s="215"/>
      <c r="X584" s="215"/>
      <c r="Y584" s="215"/>
      <c r="Z584" s="215"/>
      <c r="AA584" s="221"/>
      <c r="AT584" s="222" t="s">
        <v>179</v>
      </c>
      <c r="AU584" s="222" t="s">
        <v>112</v>
      </c>
      <c r="AV584" s="213" t="s">
        <v>112</v>
      </c>
      <c r="AW584" s="213" t="s">
        <v>39</v>
      </c>
      <c r="AX584" s="213" t="s">
        <v>85</v>
      </c>
      <c r="AY584" s="222" t="s">
        <v>171</v>
      </c>
    </row>
    <row r="585" s="233" customFormat="true" ht="16.5" hidden="false" customHeight="true" outlineLevel="0" collapsed="false">
      <c r="B585" s="234"/>
      <c r="C585" s="235"/>
      <c r="D585" s="235"/>
      <c r="E585" s="236"/>
      <c r="F585" s="237" t="s">
        <v>219</v>
      </c>
      <c r="G585" s="237"/>
      <c r="H585" s="237"/>
      <c r="I585" s="237"/>
      <c r="J585" s="235"/>
      <c r="K585" s="238" t="n">
        <v>4.846</v>
      </c>
      <c r="L585" s="235"/>
      <c r="M585" s="235"/>
      <c r="N585" s="235"/>
      <c r="O585" s="235"/>
      <c r="P585" s="235"/>
      <c r="Q585" s="235"/>
      <c r="R585" s="239"/>
      <c r="T585" s="240"/>
      <c r="U585" s="235"/>
      <c r="V585" s="235"/>
      <c r="W585" s="235"/>
      <c r="X585" s="235"/>
      <c r="Y585" s="235"/>
      <c r="Z585" s="235"/>
      <c r="AA585" s="241"/>
      <c r="AT585" s="242" t="s">
        <v>179</v>
      </c>
      <c r="AU585" s="242" t="s">
        <v>112</v>
      </c>
      <c r="AV585" s="233" t="s">
        <v>176</v>
      </c>
      <c r="AW585" s="233" t="s">
        <v>39</v>
      </c>
      <c r="AX585" s="233" t="s">
        <v>93</v>
      </c>
      <c r="AY585" s="242" t="s">
        <v>171</v>
      </c>
    </row>
    <row r="586" s="32" customFormat="true" ht="25.5" hidden="false" customHeight="true" outlineLevel="0" collapsed="false">
      <c r="B586" s="33"/>
      <c r="C586" s="243" t="s">
        <v>855</v>
      </c>
      <c r="D586" s="243" t="s">
        <v>243</v>
      </c>
      <c r="E586" s="244" t="s">
        <v>856</v>
      </c>
      <c r="F586" s="245" t="s">
        <v>857</v>
      </c>
      <c r="G586" s="245"/>
      <c r="H586" s="245"/>
      <c r="I586" s="245"/>
      <c r="J586" s="246" t="s">
        <v>325</v>
      </c>
      <c r="K586" s="247" t="n">
        <v>1</v>
      </c>
      <c r="L586" s="248" t="n">
        <v>0</v>
      </c>
      <c r="M586" s="248"/>
      <c r="N586" s="249" t="n">
        <f aca="false">ROUND(L586*K586,2)</f>
        <v>0</v>
      </c>
      <c r="O586" s="249"/>
      <c r="P586" s="249"/>
      <c r="Q586" s="249"/>
      <c r="R586" s="35"/>
      <c r="T586" s="210"/>
      <c r="U586" s="44" t="s">
        <v>50</v>
      </c>
      <c r="V586" s="34"/>
      <c r="W586" s="211" t="n">
        <f aca="false">V586*K586</f>
        <v>0</v>
      </c>
      <c r="X586" s="211" t="n">
        <v>0</v>
      </c>
      <c r="Y586" s="211" t="n">
        <f aca="false">X586*K586</f>
        <v>0</v>
      </c>
      <c r="Z586" s="211" t="n">
        <v>0</v>
      </c>
      <c r="AA586" s="212" t="n">
        <f aca="false">Z586*K586</f>
        <v>0</v>
      </c>
      <c r="AR586" s="10" t="s">
        <v>375</v>
      </c>
      <c r="AT586" s="10" t="s">
        <v>243</v>
      </c>
      <c r="AU586" s="10" t="s">
        <v>112</v>
      </c>
      <c r="AY586" s="10" t="s">
        <v>171</v>
      </c>
      <c r="BE586" s="127" t="n">
        <f aca="false">IF(U586="základní",N586,0)</f>
        <v>0</v>
      </c>
      <c r="BF586" s="127" t="n">
        <f aca="false">IF(U586="snížená",N586,0)</f>
        <v>0</v>
      </c>
      <c r="BG586" s="127" t="n">
        <f aca="false">IF(U586="zákl. přenesená",N586,0)</f>
        <v>0</v>
      </c>
      <c r="BH586" s="127" t="n">
        <f aca="false">IF(U586="sníž. přenesená",N586,0)</f>
        <v>0</v>
      </c>
      <c r="BI586" s="127" t="n">
        <f aca="false">IF(U586="nulová",N586,0)</f>
        <v>0</v>
      </c>
      <c r="BJ586" s="10" t="s">
        <v>93</v>
      </c>
      <c r="BK586" s="127" t="n">
        <f aca="false">ROUND(L586*K586,2)</f>
        <v>0</v>
      </c>
      <c r="BL586" s="10" t="s">
        <v>251</v>
      </c>
      <c r="BM586" s="10" t="s">
        <v>858</v>
      </c>
    </row>
    <row r="587" s="32" customFormat="true" ht="38.25" hidden="false" customHeight="true" outlineLevel="0" collapsed="false">
      <c r="B587" s="33"/>
      <c r="C587" s="243" t="s">
        <v>859</v>
      </c>
      <c r="D587" s="243" t="s">
        <v>243</v>
      </c>
      <c r="E587" s="244" t="s">
        <v>860</v>
      </c>
      <c r="F587" s="245" t="s">
        <v>861</v>
      </c>
      <c r="G587" s="245"/>
      <c r="H587" s="245"/>
      <c r="I587" s="245"/>
      <c r="J587" s="246" t="s">
        <v>325</v>
      </c>
      <c r="K587" s="247" t="n">
        <v>2</v>
      </c>
      <c r="L587" s="248" t="n">
        <v>0</v>
      </c>
      <c r="M587" s="248"/>
      <c r="N587" s="249" t="n">
        <f aca="false">ROUND(L587*K587,2)</f>
        <v>0</v>
      </c>
      <c r="O587" s="249"/>
      <c r="P587" s="249"/>
      <c r="Q587" s="249"/>
      <c r="R587" s="35"/>
      <c r="T587" s="210"/>
      <c r="U587" s="44" t="s">
        <v>50</v>
      </c>
      <c r="V587" s="34"/>
      <c r="W587" s="211" t="n">
        <f aca="false">V587*K587</f>
        <v>0</v>
      </c>
      <c r="X587" s="211" t="n">
        <v>0</v>
      </c>
      <c r="Y587" s="211" t="n">
        <f aca="false">X587*K587</f>
        <v>0</v>
      </c>
      <c r="Z587" s="211" t="n">
        <v>0</v>
      </c>
      <c r="AA587" s="212" t="n">
        <f aca="false">Z587*K587</f>
        <v>0</v>
      </c>
      <c r="AR587" s="10" t="s">
        <v>375</v>
      </c>
      <c r="AT587" s="10" t="s">
        <v>243</v>
      </c>
      <c r="AU587" s="10" t="s">
        <v>112</v>
      </c>
      <c r="AY587" s="10" t="s">
        <v>171</v>
      </c>
      <c r="BE587" s="127" t="n">
        <f aca="false">IF(U587="základní",N587,0)</f>
        <v>0</v>
      </c>
      <c r="BF587" s="127" t="n">
        <f aca="false">IF(U587="snížená",N587,0)</f>
        <v>0</v>
      </c>
      <c r="BG587" s="127" t="n">
        <f aca="false">IF(U587="zákl. přenesená",N587,0)</f>
        <v>0</v>
      </c>
      <c r="BH587" s="127" t="n">
        <f aca="false">IF(U587="sníž. přenesená",N587,0)</f>
        <v>0</v>
      </c>
      <c r="BI587" s="127" t="n">
        <f aca="false">IF(U587="nulová",N587,0)</f>
        <v>0</v>
      </c>
      <c r="BJ587" s="10" t="s">
        <v>93</v>
      </c>
      <c r="BK587" s="127" t="n">
        <f aca="false">ROUND(L587*K587,2)</f>
        <v>0</v>
      </c>
      <c r="BL587" s="10" t="s">
        <v>251</v>
      </c>
      <c r="BM587" s="10" t="s">
        <v>862</v>
      </c>
    </row>
    <row r="588" customFormat="false" ht="25.5" hidden="false" customHeight="true" outlineLevel="0" collapsed="false">
      <c r="A588" s="32"/>
      <c r="B588" s="33"/>
      <c r="C588" s="203" t="s">
        <v>863</v>
      </c>
      <c r="D588" s="203" t="s">
        <v>172</v>
      </c>
      <c r="E588" s="204" t="s">
        <v>864</v>
      </c>
      <c r="F588" s="205" t="s">
        <v>865</v>
      </c>
      <c r="G588" s="205"/>
      <c r="H588" s="205"/>
      <c r="I588" s="205"/>
      <c r="J588" s="206" t="s">
        <v>325</v>
      </c>
      <c r="K588" s="207" t="n">
        <v>1</v>
      </c>
      <c r="L588" s="208" t="n">
        <v>0</v>
      </c>
      <c r="M588" s="208"/>
      <c r="N588" s="209" t="n">
        <f aca="false">ROUND(L588*K588,2)</f>
        <v>0</v>
      </c>
      <c r="O588" s="209"/>
      <c r="P588" s="209"/>
      <c r="Q588" s="209"/>
      <c r="R588" s="35"/>
      <c r="T588" s="210"/>
      <c r="U588" s="44" t="s">
        <v>50</v>
      </c>
      <c r="V588" s="34"/>
      <c r="W588" s="211" t="n">
        <f aca="false">V588*K588</f>
        <v>0</v>
      </c>
      <c r="X588" s="211" t="n">
        <v>0.00092</v>
      </c>
      <c r="Y588" s="211" t="n">
        <f aca="false">X588*K588</f>
        <v>0.00092</v>
      </c>
      <c r="Z588" s="211" t="n">
        <v>0</v>
      </c>
      <c r="AA588" s="212" t="n">
        <f aca="false">Z588*K588</f>
        <v>0</v>
      </c>
      <c r="AR588" s="10" t="s">
        <v>251</v>
      </c>
      <c r="AT588" s="10" t="s">
        <v>172</v>
      </c>
      <c r="AU588" s="10" t="s">
        <v>112</v>
      </c>
      <c r="AY588" s="10" t="s">
        <v>171</v>
      </c>
      <c r="BE588" s="127" t="n">
        <f aca="false">IF(U588="základní",N588,0)</f>
        <v>0</v>
      </c>
      <c r="BF588" s="127" t="n">
        <f aca="false">IF(U588="snížená",N588,0)</f>
        <v>0</v>
      </c>
      <c r="BG588" s="127" t="n">
        <f aca="false">IF(U588="zákl. přenesená",N588,0)</f>
        <v>0</v>
      </c>
      <c r="BH588" s="127" t="n">
        <f aca="false">IF(U588="sníž. přenesená",N588,0)</f>
        <v>0</v>
      </c>
      <c r="BI588" s="127" t="n">
        <f aca="false">IF(U588="nulová",N588,0)</f>
        <v>0</v>
      </c>
      <c r="BJ588" s="10" t="s">
        <v>93</v>
      </c>
      <c r="BK588" s="127" t="n">
        <f aca="false">ROUND(L588*K588,2)</f>
        <v>0</v>
      </c>
      <c r="BL588" s="10" t="s">
        <v>251</v>
      </c>
      <c r="BM588" s="10" t="s">
        <v>866</v>
      </c>
    </row>
    <row r="589" customFormat="false" ht="38.25" hidden="false" customHeight="true" outlineLevel="0" collapsed="false">
      <c r="A589" s="32"/>
      <c r="B589" s="33"/>
      <c r="C589" s="243" t="s">
        <v>867</v>
      </c>
      <c r="D589" s="243" t="s">
        <v>243</v>
      </c>
      <c r="E589" s="244" t="s">
        <v>868</v>
      </c>
      <c r="F589" s="245" t="s">
        <v>869</v>
      </c>
      <c r="G589" s="245"/>
      <c r="H589" s="245"/>
      <c r="I589" s="245"/>
      <c r="J589" s="246" t="s">
        <v>325</v>
      </c>
      <c r="K589" s="247" t="n">
        <v>1</v>
      </c>
      <c r="L589" s="248" t="n">
        <v>0</v>
      </c>
      <c r="M589" s="248"/>
      <c r="N589" s="249" t="n">
        <f aca="false">ROUND(L589*K589,2)</f>
        <v>0</v>
      </c>
      <c r="O589" s="249"/>
      <c r="P589" s="249"/>
      <c r="Q589" s="249"/>
      <c r="R589" s="35"/>
      <c r="T589" s="210"/>
      <c r="U589" s="44" t="s">
        <v>50</v>
      </c>
      <c r="V589" s="34"/>
      <c r="W589" s="211" t="n">
        <f aca="false">V589*K589</f>
        <v>0</v>
      </c>
      <c r="X589" s="211" t="n">
        <v>0</v>
      </c>
      <c r="Y589" s="211" t="n">
        <f aca="false">X589*K589</f>
        <v>0</v>
      </c>
      <c r="Z589" s="211" t="n">
        <v>0</v>
      </c>
      <c r="AA589" s="212" t="n">
        <f aca="false">Z589*K589</f>
        <v>0</v>
      </c>
      <c r="AR589" s="10" t="s">
        <v>375</v>
      </c>
      <c r="AT589" s="10" t="s">
        <v>243</v>
      </c>
      <c r="AU589" s="10" t="s">
        <v>112</v>
      </c>
      <c r="AY589" s="10" t="s">
        <v>171</v>
      </c>
      <c r="BE589" s="127" t="n">
        <f aca="false">IF(U589="základní",N589,0)</f>
        <v>0</v>
      </c>
      <c r="BF589" s="127" t="n">
        <f aca="false">IF(U589="snížená",N589,0)</f>
        <v>0</v>
      </c>
      <c r="BG589" s="127" t="n">
        <f aca="false">IF(U589="zákl. přenesená",N589,0)</f>
        <v>0</v>
      </c>
      <c r="BH589" s="127" t="n">
        <f aca="false">IF(U589="sníž. přenesená",N589,0)</f>
        <v>0</v>
      </c>
      <c r="BI589" s="127" t="n">
        <f aca="false">IF(U589="nulová",N589,0)</f>
        <v>0</v>
      </c>
      <c r="BJ589" s="10" t="s">
        <v>93</v>
      </c>
      <c r="BK589" s="127" t="n">
        <f aca="false">ROUND(L589*K589,2)</f>
        <v>0</v>
      </c>
      <c r="BL589" s="10" t="s">
        <v>251</v>
      </c>
      <c r="BM589" s="10" t="s">
        <v>870</v>
      </c>
    </row>
    <row r="590" customFormat="false" ht="25.5" hidden="false" customHeight="true" outlineLevel="0" collapsed="false">
      <c r="A590" s="32"/>
      <c r="B590" s="33"/>
      <c r="C590" s="203" t="s">
        <v>871</v>
      </c>
      <c r="D590" s="203" t="s">
        <v>172</v>
      </c>
      <c r="E590" s="204" t="s">
        <v>872</v>
      </c>
      <c r="F590" s="205" t="s">
        <v>873</v>
      </c>
      <c r="G590" s="205"/>
      <c r="H590" s="205"/>
      <c r="I590" s="205"/>
      <c r="J590" s="206" t="s">
        <v>325</v>
      </c>
      <c r="K590" s="207" t="n">
        <v>1</v>
      </c>
      <c r="L590" s="208" t="n">
        <v>0</v>
      </c>
      <c r="M590" s="208"/>
      <c r="N590" s="209" t="n">
        <f aca="false">ROUND(L590*K590,2)</f>
        <v>0</v>
      </c>
      <c r="O590" s="209"/>
      <c r="P590" s="209"/>
      <c r="Q590" s="209"/>
      <c r="R590" s="35"/>
      <c r="T590" s="210"/>
      <c r="U590" s="44" t="s">
        <v>50</v>
      </c>
      <c r="V590" s="34"/>
      <c r="W590" s="211" t="n">
        <f aca="false">V590*K590</f>
        <v>0</v>
      </c>
      <c r="X590" s="211" t="n">
        <v>0.00092</v>
      </c>
      <c r="Y590" s="211" t="n">
        <f aca="false">X590*K590</f>
        <v>0.00092</v>
      </c>
      <c r="Z590" s="211" t="n">
        <v>0</v>
      </c>
      <c r="AA590" s="212" t="n">
        <f aca="false">Z590*K590</f>
        <v>0</v>
      </c>
      <c r="AR590" s="10" t="s">
        <v>251</v>
      </c>
      <c r="AT590" s="10" t="s">
        <v>172</v>
      </c>
      <c r="AU590" s="10" t="s">
        <v>112</v>
      </c>
      <c r="AY590" s="10" t="s">
        <v>171</v>
      </c>
      <c r="BE590" s="127" t="n">
        <f aca="false">IF(U590="základní",N590,0)</f>
        <v>0</v>
      </c>
      <c r="BF590" s="127" t="n">
        <f aca="false">IF(U590="snížená",N590,0)</f>
        <v>0</v>
      </c>
      <c r="BG590" s="127" t="n">
        <f aca="false">IF(U590="zákl. přenesená",N590,0)</f>
        <v>0</v>
      </c>
      <c r="BH590" s="127" t="n">
        <f aca="false">IF(U590="sníž. přenesená",N590,0)</f>
        <v>0</v>
      </c>
      <c r="BI590" s="127" t="n">
        <f aca="false">IF(U590="nulová",N590,0)</f>
        <v>0</v>
      </c>
      <c r="BJ590" s="10" t="s">
        <v>93</v>
      </c>
      <c r="BK590" s="127" t="n">
        <f aca="false">ROUND(L590*K590,2)</f>
        <v>0</v>
      </c>
      <c r="BL590" s="10" t="s">
        <v>251</v>
      </c>
      <c r="BM590" s="10" t="s">
        <v>874</v>
      </c>
    </row>
    <row r="591" customFormat="false" ht="63.75" hidden="false" customHeight="true" outlineLevel="0" collapsed="false">
      <c r="A591" s="32"/>
      <c r="B591" s="33"/>
      <c r="C591" s="243" t="s">
        <v>875</v>
      </c>
      <c r="D591" s="243" t="s">
        <v>243</v>
      </c>
      <c r="E591" s="244" t="s">
        <v>876</v>
      </c>
      <c r="F591" s="245" t="s">
        <v>877</v>
      </c>
      <c r="G591" s="245"/>
      <c r="H591" s="245"/>
      <c r="I591" s="245"/>
      <c r="J591" s="246" t="s">
        <v>325</v>
      </c>
      <c r="K591" s="247" t="n">
        <v>1</v>
      </c>
      <c r="L591" s="248" t="n">
        <v>0</v>
      </c>
      <c r="M591" s="248"/>
      <c r="N591" s="249" t="n">
        <f aca="false">ROUND(L591*K591,2)</f>
        <v>0</v>
      </c>
      <c r="O591" s="249"/>
      <c r="P591" s="249"/>
      <c r="Q591" s="249"/>
      <c r="R591" s="35"/>
      <c r="T591" s="210"/>
      <c r="U591" s="44" t="s">
        <v>50</v>
      </c>
      <c r="V591" s="34"/>
      <c r="W591" s="211" t="n">
        <f aca="false">V591*K591</f>
        <v>0</v>
      </c>
      <c r="X591" s="211" t="n">
        <v>0.019</v>
      </c>
      <c r="Y591" s="211" t="n">
        <f aca="false">X591*K591</f>
        <v>0.019</v>
      </c>
      <c r="Z591" s="211" t="n">
        <v>0</v>
      </c>
      <c r="AA591" s="212" t="n">
        <f aca="false">Z591*K591</f>
        <v>0</v>
      </c>
      <c r="AR591" s="10" t="s">
        <v>375</v>
      </c>
      <c r="AT591" s="10" t="s">
        <v>243</v>
      </c>
      <c r="AU591" s="10" t="s">
        <v>112</v>
      </c>
      <c r="AY591" s="10" t="s">
        <v>171</v>
      </c>
      <c r="BE591" s="127" t="n">
        <f aca="false">IF(U591="základní",N591,0)</f>
        <v>0</v>
      </c>
      <c r="BF591" s="127" t="n">
        <f aca="false">IF(U591="snížená",N591,0)</f>
        <v>0</v>
      </c>
      <c r="BG591" s="127" t="n">
        <f aca="false">IF(U591="zákl. přenesená",N591,0)</f>
        <v>0</v>
      </c>
      <c r="BH591" s="127" t="n">
        <f aca="false">IF(U591="sníž. přenesená",N591,0)</f>
        <v>0</v>
      </c>
      <c r="BI591" s="127" t="n">
        <f aca="false">IF(U591="nulová",N591,0)</f>
        <v>0</v>
      </c>
      <c r="BJ591" s="10" t="s">
        <v>93</v>
      </c>
      <c r="BK591" s="127" t="n">
        <f aca="false">ROUND(L591*K591,2)</f>
        <v>0</v>
      </c>
      <c r="BL591" s="10" t="s">
        <v>251</v>
      </c>
      <c r="BM591" s="10" t="s">
        <v>878</v>
      </c>
    </row>
    <row r="592" customFormat="false" ht="38.25" hidden="false" customHeight="true" outlineLevel="0" collapsed="false">
      <c r="A592" s="32"/>
      <c r="B592" s="33"/>
      <c r="C592" s="203" t="s">
        <v>879</v>
      </c>
      <c r="D592" s="203" t="s">
        <v>172</v>
      </c>
      <c r="E592" s="204" t="s">
        <v>880</v>
      </c>
      <c r="F592" s="205" t="s">
        <v>881</v>
      </c>
      <c r="G592" s="205"/>
      <c r="H592" s="205"/>
      <c r="I592" s="205"/>
      <c r="J592" s="206" t="s">
        <v>325</v>
      </c>
      <c r="K592" s="207" t="n">
        <v>1</v>
      </c>
      <c r="L592" s="208" t="n">
        <v>0</v>
      </c>
      <c r="M592" s="208"/>
      <c r="N592" s="209" t="n">
        <f aca="false">ROUND(L592*K592,2)</f>
        <v>0</v>
      </c>
      <c r="O592" s="209"/>
      <c r="P592" s="209"/>
      <c r="Q592" s="209"/>
      <c r="R592" s="35"/>
      <c r="T592" s="210"/>
      <c r="U592" s="44" t="s">
        <v>50</v>
      </c>
      <c r="V592" s="34"/>
      <c r="W592" s="211" t="n">
        <f aca="false">V592*K592</f>
        <v>0</v>
      </c>
      <c r="X592" s="211" t="n">
        <v>0</v>
      </c>
      <c r="Y592" s="211" t="n">
        <f aca="false">X592*K592</f>
        <v>0</v>
      </c>
      <c r="Z592" s="211" t="n">
        <v>0</v>
      </c>
      <c r="AA592" s="212" t="n">
        <f aca="false">Z592*K592</f>
        <v>0</v>
      </c>
      <c r="AR592" s="10" t="s">
        <v>251</v>
      </c>
      <c r="AT592" s="10" t="s">
        <v>172</v>
      </c>
      <c r="AU592" s="10" t="s">
        <v>112</v>
      </c>
      <c r="AY592" s="10" t="s">
        <v>171</v>
      </c>
      <c r="BE592" s="127" t="n">
        <f aca="false">IF(U592="základní",N592,0)</f>
        <v>0</v>
      </c>
      <c r="BF592" s="127" t="n">
        <f aca="false">IF(U592="snížená",N592,0)</f>
        <v>0</v>
      </c>
      <c r="BG592" s="127" t="n">
        <f aca="false">IF(U592="zákl. přenesená",N592,0)</f>
        <v>0</v>
      </c>
      <c r="BH592" s="127" t="n">
        <f aca="false">IF(U592="sníž. přenesená",N592,0)</f>
        <v>0</v>
      </c>
      <c r="BI592" s="127" t="n">
        <f aca="false">IF(U592="nulová",N592,0)</f>
        <v>0</v>
      </c>
      <c r="BJ592" s="10" t="s">
        <v>93</v>
      </c>
      <c r="BK592" s="127" t="n">
        <f aca="false">ROUND(L592*K592,2)</f>
        <v>0</v>
      </c>
      <c r="BL592" s="10" t="s">
        <v>251</v>
      </c>
      <c r="BM592" s="10" t="s">
        <v>882</v>
      </c>
    </row>
    <row r="593" customFormat="false" ht="25.5" hidden="false" customHeight="true" outlineLevel="0" collapsed="false">
      <c r="A593" s="32"/>
      <c r="B593" s="33"/>
      <c r="C593" s="243" t="s">
        <v>883</v>
      </c>
      <c r="D593" s="243" t="s">
        <v>243</v>
      </c>
      <c r="E593" s="244" t="s">
        <v>884</v>
      </c>
      <c r="F593" s="245" t="s">
        <v>885</v>
      </c>
      <c r="G593" s="245"/>
      <c r="H593" s="245"/>
      <c r="I593" s="245"/>
      <c r="J593" s="246" t="s">
        <v>330</v>
      </c>
      <c r="K593" s="247" t="n">
        <v>0.945</v>
      </c>
      <c r="L593" s="248" t="n">
        <v>0</v>
      </c>
      <c r="M593" s="248"/>
      <c r="N593" s="249" t="n">
        <f aca="false">ROUND(L593*K593,2)</f>
        <v>0</v>
      </c>
      <c r="O593" s="249"/>
      <c r="P593" s="249"/>
      <c r="Q593" s="249"/>
      <c r="R593" s="35"/>
      <c r="T593" s="210"/>
      <c r="U593" s="44" t="s">
        <v>50</v>
      </c>
      <c r="V593" s="34"/>
      <c r="W593" s="211" t="n">
        <f aca="false">V593*K593</f>
        <v>0</v>
      </c>
      <c r="X593" s="211" t="n">
        <v>0.003</v>
      </c>
      <c r="Y593" s="211" t="n">
        <f aca="false">X593*K593</f>
        <v>0.002835</v>
      </c>
      <c r="Z593" s="211" t="n">
        <v>0</v>
      </c>
      <c r="AA593" s="212" t="n">
        <f aca="false">Z593*K593</f>
        <v>0</v>
      </c>
      <c r="AR593" s="10" t="s">
        <v>375</v>
      </c>
      <c r="AT593" s="10" t="s">
        <v>243</v>
      </c>
      <c r="AU593" s="10" t="s">
        <v>112</v>
      </c>
      <c r="AY593" s="10" t="s">
        <v>171</v>
      </c>
      <c r="BE593" s="127" t="n">
        <f aca="false">IF(U593="základní",N593,0)</f>
        <v>0</v>
      </c>
      <c r="BF593" s="127" t="n">
        <f aca="false">IF(U593="snížená",N593,0)</f>
        <v>0</v>
      </c>
      <c r="BG593" s="127" t="n">
        <f aca="false">IF(U593="zákl. přenesená",N593,0)</f>
        <v>0</v>
      </c>
      <c r="BH593" s="127" t="n">
        <f aca="false">IF(U593="sníž. přenesená",N593,0)</f>
        <v>0</v>
      </c>
      <c r="BI593" s="127" t="n">
        <f aca="false">IF(U593="nulová",N593,0)</f>
        <v>0</v>
      </c>
      <c r="BJ593" s="10" t="s">
        <v>93</v>
      </c>
      <c r="BK593" s="127" t="n">
        <f aca="false">ROUND(L593*K593,2)</f>
        <v>0</v>
      </c>
      <c r="BL593" s="10" t="s">
        <v>251</v>
      </c>
      <c r="BM593" s="10" t="s">
        <v>886</v>
      </c>
    </row>
    <row r="594" customFormat="false" ht="25.5" hidden="false" customHeight="true" outlineLevel="0" collapsed="false">
      <c r="A594" s="32"/>
      <c r="B594" s="33"/>
      <c r="C594" s="243" t="s">
        <v>887</v>
      </c>
      <c r="D594" s="243" t="s">
        <v>243</v>
      </c>
      <c r="E594" s="244" t="s">
        <v>888</v>
      </c>
      <c r="F594" s="245" t="s">
        <v>889</v>
      </c>
      <c r="G594" s="245"/>
      <c r="H594" s="245"/>
      <c r="I594" s="245"/>
      <c r="J594" s="246" t="s">
        <v>325</v>
      </c>
      <c r="K594" s="247" t="n">
        <v>1.05</v>
      </c>
      <c r="L594" s="248" t="n">
        <v>0</v>
      </c>
      <c r="M594" s="248"/>
      <c r="N594" s="249" t="n">
        <f aca="false">ROUND(L594*K594,2)</f>
        <v>0</v>
      </c>
      <c r="O594" s="249"/>
      <c r="P594" s="249"/>
      <c r="Q594" s="249"/>
      <c r="R594" s="35"/>
      <c r="T594" s="210"/>
      <c r="U594" s="44" t="s">
        <v>50</v>
      </c>
      <c r="V594" s="34"/>
      <c r="W594" s="211" t="n">
        <f aca="false">V594*K594</f>
        <v>0</v>
      </c>
      <c r="X594" s="211" t="n">
        <v>6E-005</v>
      </c>
      <c r="Y594" s="211" t="n">
        <f aca="false">X594*K594</f>
        <v>6.3E-005</v>
      </c>
      <c r="Z594" s="211" t="n">
        <v>0</v>
      </c>
      <c r="AA594" s="212" t="n">
        <f aca="false">Z594*K594</f>
        <v>0</v>
      </c>
      <c r="AR594" s="10" t="s">
        <v>375</v>
      </c>
      <c r="AT594" s="10" t="s">
        <v>243</v>
      </c>
      <c r="AU594" s="10" t="s">
        <v>112</v>
      </c>
      <c r="AY594" s="10" t="s">
        <v>171</v>
      </c>
      <c r="BE594" s="127" t="n">
        <f aca="false">IF(U594="základní",N594,0)</f>
        <v>0</v>
      </c>
      <c r="BF594" s="127" t="n">
        <f aca="false">IF(U594="snížená",N594,0)</f>
        <v>0</v>
      </c>
      <c r="BG594" s="127" t="n">
        <f aca="false">IF(U594="zákl. přenesená",N594,0)</f>
        <v>0</v>
      </c>
      <c r="BH594" s="127" t="n">
        <f aca="false">IF(U594="sníž. přenesená",N594,0)</f>
        <v>0</v>
      </c>
      <c r="BI594" s="127" t="n">
        <f aca="false">IF(U594="nulová",N594,0)</f>
        <v>0</v>
      </c>
      <c r="BJ594" s="10" t="s">
        <v>93</v>
      </c>
      <c r="BK594" s="127" t="n">
        <f aca="false">ROUND(L594*K594,2)</f>
        <v>0</v>
      </c>
      <c r="BL594" s="10" t="s">
        <v>251</v>
      </c>
      <c r="BM594" s="10" t="s">
        <v>890</v>
      </c>
    </row>
    <row r="595" customFormat="false" ht="38.25" hidden="false" customHeight="true" outlineLevel="0" collapsed="false">
      <c r="A595" s="32"/>
      <c r="B595" s="33"/>
      <c r="C595" s="203" t="s">
        <v>891</v>
      </c>
      <c r="D595" s="203" t="s">
        <v>172</v>
      </c>
      <c r="E595" s="204" t="s">
        <v>892</v>
      </c>
      <c r="F595" s="205" t="s">
        <v>893</v>
      </c>
      <c r="G595" s="205"/>
      <c r="H595" s="205"/>
      <c r="I595" s="205"/>
      <c r="J595" s="206" t="s">
        <v>325</v>
      </c>
      <c r="K595" s="207" t="n">
        <v>2</v>
      </c>
      <c r="L595" s="208" t="n">
        <v>0</v>
      </c>
      <c r="M595" s="208"/>
      <c r="N595" s="209" t="n">
        <f aca="false">ROUND(L595*K595,2)</f>
        <v>0</v>
      </c>
      <c r="O595" s="209"/>
      <c r="P595" s="209"/>
      <c r="Q595" s="209"/>
      <c r="R595" s="35"/>
      <c r="T595" s="210"/>
      <c r="U595" s="44" t="s">
        <v>50</v>
      </c>
      <c r="V595" s="34"/>
      <c r="W595" s="211" t="n">
        <f aca="false">V595*K595</f>
        <v>0</v>
      </c>
      <c r="X595" s="211" t="n">
        <v>0</v>
      </c>
      <c r="Y595" s="211" t="n">
        <f aca="false">X595*K595</f>
        <v>0</v>
      </c>
      <c r="Z595" s="211" t="n">
        <v>0</v>
      </c>
      <c r="AA595" s="212" t="n">
        <f aca="false">Z595*K595</f>
        <v>0</v>
      </c>
      <c r="AR595" s="10" t="s">
        <v>251</v>
      </c>
      <c r="AT595" s="10" t="s">
        <v>172</v>
      </c>
      <c r="AU595" s="10" t="s">
        <v>112</v>
      </c>
      <c r="AY595" s="10" t="s">
        <v>171</v>
      </c>
      <c r="BE595" s="127" t="n">
        <f aca="false">IF(U595="základní",N595,0)</f>
        <v>0</v>
      </c>
      <c r="BF595" s="127" t="n">
        <f aca="false">IF(U595="snížená",N595,0)</f>
        <v>0</v>
      </c>
      <c r="BG595" s="127" t="n">
        <f aca="false">IF(U595="zákl. přenesená",N595,0)</f>
        <v>0</v>
      </c>
      <c r="BH595" s="127" t="n">
        <f aca="false">IF(U595="sníž. přenesená",N595,0)</f>
        <v>0</v>
      </c>
      <c r="BI595" s="127" t="n">
        <f aca="false">IF(U595="nulová",N595,0)</f>
        <v>0</v>
      </c>
      <c r="BJ595" s="10" t="s">
        <v>93</v>
      </c>
      <c r="BK595" s="127" t="n">
        <f aca="false">ROUND(L595*K595,2)</f>
        <v>0</v>
      </c>
      <c r="BL595" s="10" t="s">
        <v>251</v>
      </c>
      <c r="BM595" s="10" t="s">
        <v>894</v>
      </c>
    </row>
    <row r="596" customFormat="false" ht="25.5" hidden="false" customHeight="true" outlineLevel="0" collapsed="false">
      <c r="A596" s="32"/>
      <c r="B596" s="33"/>
      <c r="C596" s="243" t="s">
        <v>895</v>
      </c>
      <c r="D596" s="243" t="s">
        <v>243</v>
      </c>
      <c r="E596" s="244" t="s">
        <v>884</v>
      </c>
      <c r="F596" s="245" t="s">
        <v>885</v>
      </c>
      <c r="G596" s="245"/>
      <c r="H596" s="245"/>
      <c r="I596" s="245"/>
      <c r="J596" s="246" t="s">
        <v>330</v>
      </c>
      <c r="K596" s="247" t="n">
        <v>2.73</v>
      </c>
      <c r="L596" s="248" t="n">
        <v>0</v>
      </c>
      <c r="M596" s="248"/>
      <c r="N596" s="249" t="n">
        <f aca="false">ROUND(L596*K596,2)</f>
        <v>0</v>
      </c>
      <c r="O596" s="249"/>
      <c r="P596" s="249"/>
      <c r="Q596" s="249"/>
      <c r="R596" s="35"/>
      <c r="T596" s="210"/>
      <c r="U596" s="44" t="s">
        <v>50</v>
      </c>
      <c r="V596" s="34"/>
      <c r="W596" s="211" t="n">
        <f aca="false">V596*K596</f>
        <v>0</v>
      </c>
      <c r="X596" s="211" t="n">
        <v>0.003</v>
      </c>
      <c r="Y596" s="211" t="n">
        <f aca="false">X596*K596</f>
        <v>0.00819</v>
      </c>
      <c r="Z596" s="211" t="n">
        <v>0</v>
      </c>
      <c r="AA596" s="212" t="n">
        <f aca="false">Z596*K596</f>
        <v>0</v>
      </c>
      <c r="AR596" s="10" t="s">
        <v>375</v>
      </c>
      <c r="AT596" s="10" t="s">
        <v>243</v>
      </c>
      <c r="AU596" s="10" t="s">
        <v>112</v>
      </c>
      <c r="AY596" s="10" t="s">
        <v>171</v>
      </c>
      <c r="BE596" s="127" t="n">
        <f aca="false">IF(U596="základní",N596,0)</f>
        <v>0</v>
      </c>
      <c r="BF596" s="127" t="n">
        <f aca="false">IF(U596="snížená",N596,0)</f>
        <v>0</v>
      </c>
      <c r="BG596" s="127" t="n">
        <f aca="false">IF(U596="zákl. přenesená",N596,0)</f>
        <v>0</v>
      </c>
      <c r="BH596" s="127" t="n">
        <f aca="false">IF(U596="sníž. přenesená",N596,0)</f>
        <v>0</v>
      </c>
      <c r="BI596" s="127" t="n">
        <f aca="false">IF(U596="nulová",N596,0)</f>
        <v>0</v>
      </c>
      <c r="BJ596" s="10" t="s">
        <v>93</v>
      </c>
      <c r="BK596" s="127" t="n">
        <f aca="false">ROUND(L596*K596,2)</f>
        <v>0</v>
      </c>
      <c r="BL596" s="10" t="s">
        <v>251</v>
      </c>
      <c r="BM596" s="10" t="s">
        <v>896</v>
      </c>
    </row>
    <row r="597" s="213" customFormat="true" ht="16.5" hidden="false" customHeight="true" outlineLevel="0" collapsed="false">
      <c r="B597" s="214"/>
      <c r="C597" s="215"/>
      <c r="D597" s="215"/>
      <c r="E597" s="216"/>
      <c r="F597" s="217" t="s">
        <v>539</v>
      </c>
      <c r="G597" s="217"/>
      <c r="H597" s="217"/>
      <c r="I597" s="217"/>
      <c r="J597" s="215"/>
      <c r="K597" s="218" t="n">
        <v>2.6</v>
      </c>
      <c r="L597" s="215"/>
      <c r="M597" s="215"/>
      <c r="N597" s="215"/>
      <c r="O597" s="215"/>
      <c r="P597" s="215"/>
      <c r="Q597" s="215"/>
      <c r="R597" s="219"/>
      <c r="T597" s="220"/>
      <c r="U597" s="215"/>
      <c r="V597" s="215"/>
      <c r="W597" s="215"/>
      <c r="X597" s="215"/>
      <c r="Y597" s="215"/>
      <c r="Z597" s="215"/>
      <c r="AA597" s="221"/>
      <c r="AT597" s="222" t="s">
        <v>179</v>
      </c>
      <c r="AU597" s="222" t="s">
        <v>112</v>
      </c>
      <c r="AV597" s="213" t="s">
        <v>112</v>
      </c>
      <c r="AW597" s="213" t="s">
        <v>39</v>
      </c>
      <c r="AX597" s="213" t="s">
        <v>93</v>
      </c>
      <c r="AY597" s="222" t="s">
        <v>171</v>
      </c>
    </row>
    <row r="598" s="32" customFormat="true" ht="25.5" hidden="false" customHeight="true" outlineLevel="0" collapsed="false">
      <c r="B598" s="33"/>
      <c r="C598" s="243" t="s">
        <v>897</v>
      </c>
      <c r="D598" s="243" t="s">
        <v>243</v>
      </c>
      <c r="E598" s="244" t="s">
        <v>888</v>
      </c>
      <c r="F598" s="245" t="s">
        <v>889</v>
      </c>
      <c r="G598" s="245"/>
      <c r="H598" s="245"/>
      <c r="I598" s="245"/>
      <c r="J598" s="246" t="s">
        <v>325</v>
      </c>
      <c r="K598" s="247" t="n">
        <v>2</v>
      </c>
      <c r="L598" s="248" t="n">
        <v>0</v>
      </c>
      <c r="M598" s="248"/>
      <c r="N598" s="249" t="n">
        <f aca="false">ROUND(L598*K598,2)</f>
        <v>0</v>
      </c>
      <c r="O598" s="249"/>
      <c r="P598" s="249"/>
      <c r="Q598" s="249"/>
      <c r="R598" s="35"/>
      <c r="T598" s="210"/>
      <c r="U598" s="44" t="s">
        <v>50</v>
      </c>
      <c r="V598" s="34"/>
      <c r="W598" s="211" t="n">
        <f aca="false">V598*K598</f>
        <v>0</v>
      </c>
      <c r="X598" s="211" t="n">
        <v>6E-005</v>
      </c>
      <c r="Y598" s="211" t="n">
        <f aca="false">X598*K598</f>
        <v>0.00012</v>
      </c>
      <c r="Z598" s="211" t="n">
        <v>0</v>
      </c>
      <c r="AA598" s="212" t="n">
        <f aca="false">Z598*K598</f>
        <v>0</v>
      </c>
      <c r="AR598" s="10" t="s">
        <v>375</v>
      </c>
      <c r="AT598" s="10" t="s">
        <v>243</v>
      </c>
      <c r="AU598" s="10" t="s">
        <v>112</v>
      </c>
      <c r="AY598" s="10" t="s">
        <v>171</v>
      </c>
      <c r="BE598" s="127" t="n">
        <f aca="false">IF(U598="základní",N598,0)</f>
        <v>0</v>
      </c>
      <c r="BF598" s="127" t="n">
        <f aca="false">IF(U598="snížená",N598,0)</f>
        <v>0</v>
      </c>
      <c r="BG598" s="127" t="n">
        <f aca="false">IF(U598="zákl. přenesená",N598,0)</f>
        <v>0</v>
      </c>
      <c r="BH598" s="127" t="n">
        <f aca="false">IF(U598="sníž. přenesená",N598,0)</f>
        <v>0</v>
      </c>
      <c r="BI598" s="127" t="n">
        <f aca="false">IF(U598="nulová",N598,0)</f>
        <v>0</v>
      </c>
      <c r="BJ598" s="10" t="s">
        <v>93</v>
      </c>
      <c r="BK598" s="127" t="n">
        <f aca="false">ROUND(L598*K598,2)</f>
        <v>0</v>
      </c>
      <c r="BL598" s="10" t="s">
        <v>251</v>
      </c>
      <c r="BM598" s="10" t="s">
        <v>898</v>
      </c>
    </row>
    <row r="599" customFormat="false" ht="25.5" hidden="false" customHeight="true" outlineLevel="0" collapsed="false">
      <c r="A599" s="32"/>
      <c r="B599" s="33"/>
      <c r="C599" s="203" t="s">
        <v>899</v>
      </c>
      <c r="D599" s="203" t="s">
        <v>172</v>
      </c>
      <c r="E599" s="204" t="s">
        <v>900</v>
      </c>
      <c r="F599" s="205" t="s">
        <v>901</v>
      </c>
      <c r="G599" s="205"/>
      <c r="H599" s="205"/>
      <c r="I599" s="205"/>
      <c r="J599" s="206" t="s">
        <v>655</v>
      </c>
      <c r="K599" s="252" t="n">
        <v>0</v>
      </c>
      <c r="L599" s="208" t="n">
        <v>0</v>
      </c>
      <c r="M599" s="208"/>
      <c r="N599" s="209" t="n">
        <f aca="false">ROUND(L599*K599,2)</f>
        <v>0</v>
      </c>
      <c r="O599" s="209"/>
      <c r="P599" s="209"/>
      <c r="Q599" s="209"/>
      <c r="R599" s="35"/>
      <c r="T599" s="210"/>
      <c r="U599" s="44" t="s">
        <v>50</v>
      </c>
      <c r="V599" s="34"/>
      <c r="W599" s="211" t="n">
        <f aca="false">V599*K599</f>
        <v>0</v>
      </c>
      <c r="X599" s="211" t="n">
        <v>0</v>
      </c>
      <c r="Y599" s="211" t="n">
        <f aca="false">X599*K599</f>
        <v>0</v>
      </c>
      <c r="Z599" s="211" t="n">
        <v>0</v>
      </c>
      <c r="AA599" s="212" t="n">
        <f aca="false">Z599*K599</f>
        <v>0</v>
      </c>
      <c r="AR599" s="10" t="s">
        <v>251</v>
      </c>
      <c r="AT599" s="10" t="s">
        <v>172</v>
      </c>
      <c r="AU599" s="10" t="s">
        <v>112</v>
      </c>
      <c r="AY599" s="10" t="s">
        <v>171</v>
      </c>
      <c r="BE599" s="127" t="n">
        <f aca="false">IF(U599="základní",N599,0)</f>
        <v>0</v>
      </c>
      <c r="BF599" s="127" t="n">
        <f aca="false">IF(U599="snížená",N599,0)</f>
        <v>0</v>
      </c>
      <c r="BG599" s="127" t="n">
        <f aca="false">IF(U599="zákl. přenesená",N599,0)</f>
        <v>0</v>
      </c>
      <c r="BH599" s="127" t="n">
        <f aca="false">IF(U599="sníž. přenesená",N599,0)</f>
        <v>0</v>
      </c>
      <c r="BI599" s="127" t="n">
        <f aca="false">IF(U599="nulová",N599,0)</f>
        <v>0</v>
      </c>
      <c r="BJ599" s="10" t="s">
        <v>93</v>
      </c>
      <c r="BK599" s="127" t="n">
        <f aca="false">ROUND(L599*K599,2)</f>
        <v>0</v>
      </c>
      <c r="BL599" s="10" t="s">
        <v>251</v>
      </c>
      <c r="BM599" s="10" t="s">
        <v>902</v>
      </c>
    </row>
    <row r="600" s="190" customFormat="true" ht="29.9" hidden="false" customHeight="true" outlineLevel="0" collapsed="false">
      <c r="B600" s="191"/>
      <c r="C600" s="192"/>
      <c r="D600" s="201" t="s">
        <v>140</v>
      </c>
      <c r="E600" s="201"/>
      <c r="F600" s="201"/>
      <c r="G600" s="201"/>
      <c r="H600" s="201"/>
      <c r="I600" s="201"/>
      <c r="J600" s="201"/>
      <c r="K600" s="201"/>
      <c r="L600" s="201"/>
      <c r="M600" s="201"/>
      <c r="N600" s="250" t="n">
        <f aca="false">BK600</f>
        <v>0</v>
      </c>
      <c r="O600" s="250"/>
      <c r="P600" s="250"/>
      <c r="Q600" s="250"/>
      <c r="R600" s="194"/>
      <c r="T600" s="195"/>
      <c r="U600" s="192"/>
      <c r="V600" s="192"/>
      <c r="W600" s="196" t="n">
        <f aca="false">SUM(W601:W610)</f>
        <v>0</v>
      </c>
      <c r="X600" s="192"/>
      <c r="Y600" s="196" t="n">
        <f aca="false">SUM(Y601:Y610)</f>
        <v>0.01868</v>
      </c>
      <c r="Z600" s="192"/>
      <c r="AA600" s="197" t="n">
        <f aca="false">SUM(AA601:AA610)</f>
        <v>0</v>
      </c>
      <c r="AR600" s="198" t="s">
        <v>112</v>
      </c>
      <c r="AT600" s="199" t="s">
        <v>84</v>
      </c>
      <c r="AU600" s="199" t="s">
        <v>93</v>
      </c>
      <c r="AY600" s="198" t="s">
        <v>171</v>
      </c>
      <c r="BK600" s="200" t="n">
        <f aca="false">SUM(BK601:BK610)</f>
        <v>0</v>
      </c>
    </row>
    <row r="601" s="32" customFormat="true" ht="25.5" hidden="false" customHeight="true" outlineLevel="0" collapsed="false">
      <c r="B601" s="33"/>
      <c r="C601" s="203" t="s">
        <v>903</v>
      </c>
      <c r="D601" s="203" t="s">
        <v>172</v>
      </c>
      <c r="E601" s="204" t="s">
        <v>904</v>
      </c>
      <c r="F601" s="205" t="s">
        <v>905</v>
      </c>
      <c r="G601" s="205"/>
      <c r="H601" s="205"/>
      <c r="I601" s="205"/>
      <c r="J601" s="206" t="s">
        <v>261</v>
      </c>
      <c r="K601" s="207" t="n">
        <v>1.1</v>
      </c>
      <c r="L601" s="208" t="n">
        <v>0</v>
      </c>
      <c r="M601" s="208"/>
      <c r="N601" s="209" t="n">
        <f aca="false">ROUND(L601*K601,2)</f>
        <v>0</v>
      </c>
      <c r="O601" s="209"/>
      <c r="P601" s="209"/>
      <c r="Q601" s="209"/>
      <c r="R601" s="35"/>
      <c r="T601" s="210"/>
      <c r="U601" s="44" t="s">
        <v>50</v>
      </c>
      <c r="V601" s="34"/>
      <c r="W601" s="211" t="n">
        <f aca="false">V601*K601</f>
        <v>0</v>
      </c>
      <c r="X601" s="211" t="n">
        <v>0</v>
      </c>
      <c r="Y601" s="211" t="n">
        <f aca="false">X601*K601</f>
        <v>0</v>
      </c>
      <c r="Z601" s="211" t="n">
        <v>0</v>
      </c>
      <c r="AA601" s="212" t="n">
        <f aca="false">Z601*K601</f>
        <v>0</v>
      </c>
      <c r="AR601" s="10" t="s">
        <v>251</v>
      </c>
      <c r="AT601" s="10" t="s">
        <v>172</v>
      </c>
      <c r="AU601" s="10" t="s">
        <v>112</v>
      </c>
      <c r="AY601" s="10" t="s">
        <v>171</v>
      </c>
      <c r="BE601" s="127" t="n">
        <f aca="false">IF(U601="základní",N601,0)</f>
        <v>0</v>
      </c>
      <c r="BF601" s="127" t="n">
        <f aca="false">IF(U601="snížená",N601,0)</f>
        <v>0</v>
      </c>
      <c r="BG601" s="127" t="n">
        <f aca="false">IF(U601="zákl. přenesená",N601,0)</f>
        <v>0</v>
      </c>
      <c r="BH601" s="127" t="n">
        <f aca="false">IF(U601="sníž. přenesená",N601,0)</f>
        <v>0</v>
      </c>
      <c r="BI601" s="127" t="n">
        <f aca="false">IF(U601="nulová",N601,0)</f>
        <v>0</v>
      </c>
      <c r="BJ601" s="10" t="s">
        <v>93</v>
      </c>
      <c r="BK601" s="127" t="n">
        <f aca="false">ROUND(L601*K601,2)</f>
        <v>0</v>
      </c>
      <c r="BL601" s="10" t="s">
        <v>251</v>
      </c>
      <c r="BM601" s="10" t="s">
        <v>906</v>
      </c>
    </row>
    <row r="602" s="213" customFormat="true" ht="16.5" hidden="false" customHeight="true" outlineLevel="0" collapsed="false">
      <c r="B602" s="214"/>
      <c r="C602" s="215"/>
      <c r="D602" s="215"/>
      <c r="E602" s="216"/>
      <c r="F602" s="217" t="s">
        <v>907</v>
      </c>
      <c r="G602" s="217"/>
      <c r="H602" s="217"/>
      <c r="I602" s="217"/>
      <c r="J602" s="215"/>
      <c r="K602" s="218" t="n">
        <v>1.1</v>
      </c>
      <c r="L602" s="215"/>
      <c r="M602" s="215"/>
      <c r="N602" s="215"/>
      <c r="O602" s="215"/>
      <c r="P602" s="215"/>
      <c r="Q602" s="215"/>
      <c r="R602" s="219"/>
      <c r="T602" s="220"/>
      <c r="U602" s="215"/>
      <c r="V602" s="215"/>
      <c r="W602" s="215"/>
      <c r="X602" s="215"/>
      <c r="Y602" s="215"/>
      <c r="Z602" s="215"/>
      <c r="AA602" s="221"/>
      <c r="AT602" s="222" t="s">
        <v>179</v>
      </c>
      <c r="AU602" s="222" t="s">
        <v>112</v>
      </c>
      <c r="AV602" s="213" t="s">
        <v>112</v>
      </c>
      <c r="AW602" s="213" t="s">
        <v>39</v>
      </c>
      <c r="AX602" s="213" t="s">
        <v>93</v>
      </c>
      <c r="AY602" s="222" t="s">
        <v>171</v>
      </c>
    </row>
    <row r="603" s="32" customFormat="true" ht="25.5" hidden="false" customHeight="true" outlineLevel="0" collapsed="false">
      <c r="B603" s="33"/>
      <c r="C603" s="243" t="s">
        <v>908</v>
      </c>
      <c r="D603" s="243" t="s">
        <v>243</v>
      </c>
      <c r="E603" s="244" t="s">
        <v>909</v>
      </c>
      <c r="F603" s="245" t="s">
        <v>910</v>
      </c>
      <c r="G603" s="245"/>
      <c r="H603" s="245"/>
      <c r="I603" s="245"/>
      <c r="J603" s="246" t="s">
        <v>261</v>
      </c>
      <c r="K603" s="247" t="n">
        <v>1.1</v>
      </c>
      <c r="L603" s="248" t="n">
        <v>0</v>
      </c>
      <c r="M603" s="248"/>
      <c r="N603" s="249" t="n">
        <f aca="false">ROUND(L603*K603,2)</f>
        <v>0</v>
      </c>
      <c r="O603" s="249"/>
      <c r="P603" s="249"/>
      <c r="Q603" s="249"/>
      <c r="R603" s="35"/>
      <c r="T603" s="210"/>
      <c r="U603" s="44" t="s">
        <v>50</v>
      </c>
      <c r="V603" s="34"/>
      <c r="W603" s="211" t="n">
        <f aca="false">V603*K603</f>
        <v>0</v>
      </c>
      <c r="X603" s="211" t="n">
        <v>0.016</v>
      </c>
      <c r="Y603" s="211" t="n">
        <f aca="false">X603*K603</f>
        <v>0.0176</v>
      </c>
      <c r="Z603" s="211" t="n">
        <v>0</v>
      </c>
      <c r="AA603" s="212" t="n">
        <f aca="false">Z603*K603</f>
        <v>0</v>
      </c>
      <c r="AR603" s="10" t="s">
        <v>375</v>
      </c>
      <c r="AT603" s="10" t="s">
        <v>243</v>
      </c>
      <c r="AU603" s="10" t="s">
        <v>112</v>
      </c>
      <c r="AY603" s="10" t="s">
        <v>171</v>
      </c>
      <c r="BE603" s="127" t="n">
        <f aca="false">IF(U603="základní",N603,0)</f>
        <v>0</v>
      </c>
      <c r="BF603" s="127" t="n">
        <f aca="false">IF(U603="snížená",N603,0)</f>
        <v>0</v>
      </c>
      <c r="BG603" s="127" t="n">
        <f aca="false">IF(U603="zákl. přenesená",N603,0)</f>
        <v>0</v>
      </c>
      <c r="BH603" s="127" t="n">
        <f aca="false">IF(U603="sníž. přenesená",N603,0)</f>
        <v>0</v>
      </c>
      <c r="BI603" s="127" t="n">
        <f aca="false">IF(U603="nulová",N603,0)</f>
        <v>0</v>
      </c>
      <c r="BJ603" s="10" t="s">
        <v>93</v>
      </c>
      <c r="BK603" s="127" t="n">
        <f aca="false">ROUND(L603*K603,2)</f>
        <v>0</v>
      </c>
      <c r="BL603" s="10" t="s">
        <v>251</v>
      </c>
      <c r="BM603" s="10" t="s">
        <v>911</v>
      </c>
    </row>
    <row r="604" customFormat="false" ht="25.5" hidden="false" customHeight="true" outlineLevel="0" collapsed="false">
      <c r="A604" s="32"/>
      <c r="B604" s="33"/>
      <c r="C604" s="203" t="s">
        <v>912</v>
      </c>
      <c r="D604" s="203" t="s">
        <v>172</v>
      </c>
      <c r="E604" s="204" t="s">
        <v>913</v>
      </c>
      <c r="F604" s="205" t="s">
        <v>914</v>
      </c>
      <c r="G604" s="205"/>
      <c r="H604" s="205"/>
      <c r="I604" s="205"/>
      <c r="J604" s="206" t="s">
        <v>330</v>
      </c>
      <c r="K604" s="207" t="n">
        <v>3.2</v>
      </c>
      <c r="L604" s="208" t="n">
        <v>0</v>
      </c>
      <c r="M604" s="208"/>
      <c r="N604" s="209" t="n">
        <f aca="false">ROUND(L604*K604,2)</f>
        <v>0</v>
      </c>
      <c r="O604" s="209"/>
      <c r="P604" s="209"/>
      <c r="Q604" s="209"/>
      <c r="R604" s="35"/>
      <c r="T604" s="210"/>
      <c r="U604" s="44" t="s">
        <v>50</v>
      </c>
      <c r="V604" s="34"/>
      <c r="W604" s="211" t="n">
        <f aca="false">V604*K604</f>
        <v>0</v>
      </c>
      <c r="X604" s="211" t="n">
        <v>0</v>
      </c>
      <c r="Y604" s="211" t="n">
        <f aca="false">X604*K604</f>
        <v>0</v>
      </c>
      <c r="Z604" s="211" t="n">
        <v>0</v>
      </c>
      <c r="AA604" s="212" t="n">
        <f aca="false">Z604*K604</f>
        <v>0</v>
      </c>
      <c r="AR604" s="10" t="s">
        <v>251</v>
      </c>
      <c r="AT604" s="10" t="s">
        <v>172</v>
      </c>
      <c r="AU604" s="10" t="s">
        <v>112</v>
      </c>
      <c r="AY604" s="10" t="s">
        <v>171</v>
      </c>
      <c r="BE604" s="127" t="n">
        <f aca="false">IF(U604="základní",N604,0)</f>
        <v>0</v>
      </c>
      <c r="BF604" s="127" t="n">
        <f aca="false">IF(U604="snížená",N604,0)</f>
        <v>0</v>
      </c>
      <c r="BG604" s="127" t="n">
        <f aca="false">IF(U604="zákl. přenesená",N604,0)</f>
        <v>0</v>
      </c>
      <c r="BH604" s="127" t="n">
        <f aca="false">IF(U604="sníž. přenesená",N604,0)</f>
        <v>0</v>
      </c>
      <c r="BI604" s="127" t="n">
        <f aca="false">IF(U604="nulová",N604,0)</f>
        <v>0</v>
      </c>
      <c r="BJ604" s="10" t="s">
        <v>93</v>
      </c>
      <c r="BK604" s="127" t="n">
        <f aca="false">ROUND(L604*K604,2)</f>
        <v>0</v>
      </c>
      <c r="BL604" s="10" t="s">
        <v>251</v>
      </c>
      <c r="BM604" s="10" t="s">
        <v>915</v>
      </c>
    </row>
    <row r="605" s="213" customFormat="true" ht="16.5" hidden="false" customHeight="true" outlineLevel="0" collapsed="false">
      <c r="B605" s="214"/>
      <c r="C605" s="215"/>
      <c r="D605" s="215"/>
      <c r="E605" s="216"/>
      <c r="F605" s="217" t="s">
        <v>916</v>
      </c>
      <c r="G605" s="217"/>
      <c r="H605" s="217"/>
      <c r="I605" s="217"/>
      <c r="J605" s="215"/>
      <c r="K605" s="218" t="n">
        <v>3.2</v>
      </c>
      <c r="L605" s="215"/>
      <c r="M605" s="215"/>
      <c r="N605" s="215"/>
      <c r="O605" s="215"/>
      <c r="P605" s="215"/>
      <c r="Q605" s="215"/>
      <c r="R605" s="219"/>
      <c r="T605" s="220"/>
      <c r="U605" s="215"/>
      <c r="V605" s="215"/>
      <c r="W605" s="215"/>
      <c r="X605" s="215"/>
      <c r="Y605" s="215"/>
      <c r="Z605" s="215"/>
      <c r="AA605" s="221"/>
      <c r="AT605" s="222" t="s">
        <v>179</v>
      </c>
      <c r="AU605" s="222" t="s">
        <v>112</v>
      </c>
      <c r="AV605" s="213" t="s">
        <v>112</v>
      </c>
      <c r="AW605" s="213" t="s">
        <v>39</v>
      </c>
      <c r="AX605" s="213" t="s">
        <v>85</v>
      </c>
      <c r="AY605" s="222" t="s">
        <v>171</v>
      </c>
    </row>
    <row r="606" s="233" customFormat="true" ht="16.5" hidden="false" customHeight="true" outlineLevel="0" collapsed="false">
      <c r="B606" s="234"/>
      <c r="C606" s="235"/>
      <c r="D606" s="235"/>
      <c r="E606" s="236"/>
      <c r="F606" s="237" t="s">
        <v>219</v>
      </c>
      <c r="G606" s="237"/>
      <c r="H606" s="237"/>
      <c r="I606" s="237"/>
      <c r="J606" s="235"/>
      <c r="K606" s="238" t="n">
        <v>3.2</v>
      </c>
      <c r="L606" s="235"/>
      <c r="M606" s="235"/>
      <c r="N606" s="235"/>
      <c r="O606" s="235"/>
      <c r="P606" s="235"/>
      <c r="Q606" s="235"/>
      <c r="R606" s="239"/>
      <c r="T606" s="240"/>
      <c r="U606" s="235"/>
      <c r="V606" s="235"/>
      <c r="W606" s="235"/>
      <c r="X606" s="235"/>
      <c r="Y606" s="235"/>
      <c r="Z606" s="235"/>
      <c r="AA606" s="241"/>
      <c r="AT606" s="242" t="s">
        <v>179</v>
      </c>
      <c r="AU606" s="242" t="s">
        <v>112</v>
      </c>
      <c r="AV606" s="233" t="s">
        <v>176</v>
      </c>
      <c r="AW606" s="233" t="s">
        <v>39</v>
      </c>
      <c r="AX606" s="233" t="s">
        <v>93</v>
      </c>
      <c r="AY606" s="242" t="s">
        <v>171</v>
      </c>
    </row>
    <row r="607" s="32" customFormat="true" ht="25.5" hidden="false" customHeight="true" outlineLevel="0" collapsed="false">
      <c r="B607" s="33"/>
      <c r="C607" s="243" t="s">
        <v>917</v>
      </c>
      <c r="D607" s="243" t="s">
        <v>243</v>
      </c>
      <c r="E607" s="244" t="s">
        <v>918</v>
      </c>
      <c r="F607" s="245" t="s">
        <v>919</v>
      </c>
      <c r="G607" s="245"/>
      <c r="H607" s="245"/>
      <c r="I607" s="245"/>
      <c r="J607" s="246" t="s">
        <v>330</v>
      </c>
      <c r="K607" s="247" t="n">
        <v>3.2</v>
      </c>
      <c r="L607" s="248" t="n">
        <v>0</v>
      </c>
      <c r="M607" s="248"/>
      <c r="N607" s="249" t="n">
        <f aca="false">ROUND(L607*K607,2)</f>
        <v>0</v>
      </c>
      <c r="O607" s="249"/>
      <c r="P607" s="249"/>
      <c r="Q607" s="249"/>
      <c r="R607" s="35"/>
      <c r="T607" s="210"/>
      <c r="U607" s="44" t="s">
        <v>50</v>
      </c>
      <c r="V607" s="34"/>
      <c r="W607" s="211" t="n">
        <f aca="false">V607*K607</f>
        <v>0</v>
      </c>
      <c r="X607" s="211" t="n">
        <v>0.0002</v>
      </c>
      <c r="Y607" s="211" t="n">
        <f aca="false">X607*K607</f>
        <v>0.00064</v>
      </c>
      <c r="Z607" s="211" t="n">
        <v>0</v>
      </c>
      <c r="AA607" s="212" t="n">
        <f aca="false">Z607*K607</f>
        <v>0</v>
      </c>
      <c r="AR607" s="10" t="s">
        <v>375</v>
      </c>
      <c r="AT607" s="10" t="s">
        <v>243</v>
      </c>
      <c r="AU607" s="10" t="s">
        <v>112</v>
      </c>
      <c r="AY607" s="10" t="s">
        <v>171</v>
      </c>
      <c r="BE607" s="127" t="n">
        <f aca="false">IF(U607="základní",N607,0)</f>
        <v>0</v>
      </c>
      <c r="BF607" s="127" t="n">
        <f aca="false">IF(U607="snížená",N607,0)</f>
        <v>0</v>
      </c>
      <c r="BG607" s="127" t="n">
        <f aca="false">IF(U607="zákl. přenesená",N607,0)</f>
        <v>0</v>
      </c>
      <c r="BH607" s="127" t="n">
        <f aca="false">IF(U607="sníž. přenesená",N607,0)</f>
        <v>0</v>
      </c>
      <c r="BI607" s="127" t="n">
        <f aca="false">IF(U607="nulová",N607,0)</f>
        <v>0</v>
      </c>
      <c r="BJ607" s="10" t="s">
        <v>93</v>
      </c>
      <c r="BK607" s="127" t="n">
        <f aca="false">ROUND(L607*K607,2)</f>
        <v>0</v>
      </c>
      <c r="BL607" s="10" t="s">
        <v>251</v>
      </c>
      <c r="BM607" s="10" t="s">
        <v>920</v>
      </c>
    </row>
    <row r="608" customFormat="false" ht="25.5" hidden="false" customHeight="true" outlineLevel="0" collapsed="false">
      <c r="A608" s="32"/>
      <c r="B608" s="33"/>
      <c r="C608" s="203" t="s">
        <v>921</v>
      </c>
      <c r="D608" s="203" t="s">
        <v>172</v>
      </c>
      <c r="E608" s="204" t="s">
        <v>922</v>
      </c>
      <c r="F608" s="205" t="s">
        <v>923</v>
      </c>
      <c r="G608" s="205"/>
      <c r="H608" s="205"/>
      <c r="I608" s="205"/>
      <c r="J608" s="206" t="s">
        <v>330</v>
      </c>
      <c r="K608" s="207" t="n">
        <v>2.2</v>
      </c>
      <c r="L608" s="208" t="n">
        <v>0</v>
      </c>
      <c r="M608" s="208"/>
      <c r="N608" s="209" t="n">
        <f aca="false">ROUND(L608*K608,2)</f>
        <v>0</v>
      </c>
      <c r="O608" s="209"/>
      <c r="P608" s="209"/>
      <c r="Q608" s="209"/>
      <c r="R608" s="35"/>
      <c r="T608" s="210"/>
      <c r="U608" s="44" t="s">
        <v>50</v>
      </c>
      <c r="V608" s="34"/>
      <c r="W608" s="211" t="n">
        <f aca="false">V608*K608</f>
        <v>0</v>
      </c>
      <c r="X608" s="211" t="n">
        <v>0</v>
      </c>
      <c r="Y608" s="211" t="n">
        <f aca="false">X608*K608</f>
        <v>0</v>
      </c>
      <c r="Z608" s="211" t="n">
        <v>0</v>
      </c>
      <c r="AA608" s="212" t="n">
        <f aca="false">Z608*K608</f>
        <v>0</v>
      </c>
      <c r="AR608" s="10" t="s">
        <v>251</v>
      </c>
      <c r="AT608" s="10" t="s">
        <v>172</v>
      </c>
      <c r="AU608" s="10" t="s">
        <v>112</v>
      </c>
      <c r="AY608" s="10" t="s">
        <v>171</v>
      </c>
      <c r="BE608" s="127" t="n">
        <f aca="false">IF(U608="základní",N608,0)</f>
        <v>0</v>
      </c>
      <c r="BF608" s="127" t="n">
        <f aca="false">IF(U608="snížená",N608,0)</f>
        <v>0</v>
      </c>
      <c r="BG608" s="127" t="n">
        <f aca="false">IF(U608="zákl. přenesená",N608,0)</f>
        <v>0</v>
      </c>
      <c r="BH608" s="127" t="n">
        <f aca="false">IF(U608="sníž. přenesená",N608,0)</f>
        <v>0</v>
      </c>
      <c r="BI608" s="127" t="n">
        <f aca="false">IF(U608="nulová",N608,0)</f>
        <v>0</v>
      </c>
      <c r="BJ608" s="10" t="s">
        <v>93</v>
      </c>
      <c r="BK608" s="127" t="n">
        <f aca="false">ROUND(L608*K608,2)</f>
        <v>0</v>
      </c>
      <c r="BL608" s="10" t="s">
        <v>251</v>
      </c>
      <c r="BM608" s="10" t="s">
        <v>924</v>
      </c>
    </row>
    <row r="609" customFormat="false" ht="16.5" hidden="false" customHeight="true" outlineLevel="0" collapsed="false">
      <c r="A609" s="32"/>
      <c r="B609" s="33"/>
      <c r="C609" s="243" t="s">
        <v>925</v>
      </c>
      <c r="D609" s="243" t="s">
        <v>243</v>
      </c>
      <c r="E609" s="244" t="s">
        <v>926</v>
      </c>
      <c r="F609" s="245" t="s">
        <v>927</v>
      </c>
      <c r="G609" s="245"/>
      <c r="H609" s="245"/>
      <c r="I609" s="245"/>
      <c r="J609" s="246" t="s">
        <v>330</v>
      </c>
      <c r="K609" s="247" t="n">
        <v>2.2</v>
      </c>
      <c r="L609" s="248" t="n">
        <v>0</v>
      </c>
      <c r="M609" s="248"/>
      <c r="N609" s="249" t="n">
        <f aca="false">ROUND(L609*K609,2)</f>
        <v>0</v>
      </c>
      <c r="O609" s="249"/>
      <c r="P609" s="249"/>
      <c r="Q609" s="249"/>
      <c r="R609" s="35"/>
      <c r="T609" s="210"/>
      <c r="U609" s="44" t="s">
        <v>50</v>
      </c>
      <c r="V609" s="34"/>
      <c r="W609" s="211" t="n">
        <f aca="false">V609*K609</f>
        <v>0</v>
      </c>
      <c r="X609" s="211" t="n">
        <v>0.0002</v>
      </c>
      <c r="Y609" s="211" t="n">
        <f aca="false">X609*K609</f>
        <v>0.00044</v>
      </c>
      <c r="Z609" s="211" t="n">
        <v>0</v>
      </c>
      <c r="AA609" s="212" t="n">
        <f aca="false">Z609*K609</f>
        <v>0</v>
      </c>
      <c r="AR609" s="10" t="s">
        <v>375</v>
      </c>
      <c r="AT609" s="10" t="s">
        <v>243</v>
      </c>
      <c r="AU609" s="10" t="s">
        <v>112</v>
      </c>
      <c r="AY609" s="10" t="s">
        <v>171</v>
      </c>
      <c r="BE609" s="127" t="n">
        <f aca="false">IF(U609="základní",N609,0)</f>
        <v>0</v>
      </c>
      <c r="BF609" s="127" t="n">
        <f aca="false">IF(U609="snížená",N609,0)</f>
        <v>0</v>
      </c>
      <c r="BG609" s="127" t="n">
        <f aca="false">IF(U609="zákl. přenesená",N609,0)</f>
        <v>0</v>
      </c>
      <c r="BH609" s="127" t="n">
        <f aca="false">IF(U609="sníž. přenesená",N609,0)</f>
        <v>0</v>
      </c>
      <c r="BI609" s="127" t="n">
        <f aca="false">IF(U609="nulová",N609,0)</f>
        <v>0</v>
      </c>
      <c r="BJ609" s="10" t="s">
        <v>93</v>
      </c>
      <c r="BK609" s="127" t="n">
        <f aca="false">ROUND(L609*K609,2)</f>
        <v>0</v>
      </c>
      <c r="BL609" s="10" t="s">
        <v>251</v>
      </c>
      <c r="BM609" s="10" t="s">
        <v>928</v>
      </c>
    </row>
    <row r="610" customFormat="false" ht="25.5" hidden="false" customHeight="true" outlineLevel="0" collapsed="false">
      <c r="A610" s="32"/>
      <c r="B610" s="33"/>
      <c r="C610" s="203" t="s">
        <v>929</v>
      </c>
      <c r="D610" s="203" t="s">
        <v>172</v>
      </c>
      <c r="E610" s="204" t="s">
        <v>930</v>
      </c>
      <c r="F610" s="205" t="s">
        <v>931</v>
      </c>
      <c r="G610" s="205"/>
      <c r="H610" s="205"/>
      <c r="I610" s="205"/>
      <c r="J610" s="206" t="s">
        <v>655</v>
      </c>
      <c r="K610" s="252" t="n">
        <v>0</v>
      </c>
      <c r="L610" s="208" t="n">
        <v>0</v>
      </c>
      <c r="M610" s="208"/>
      <c r="N610" s="209" t="n">
        <f aca="false">ROUND(L610*K610,2)</f>
        <v>0</v>
      </c>
      <c r="O610" s="209"/>
      <c r="P610" s="209"/>
      <c r="Q610" s="209"/>
      <c r="R610" s="35"/>
      <c r="T610" s="210"/>
      <c r="U610" s="44" t="s">
        <v>50</v>
      </c>
      <c r="V610" s="34"/>
      <c r="W610" s="211" t="n">
        <f aca="false">V610*K610</f>
        <v>0</v>
      </c>
      <c r="X610" s="211" t="n">
        <v>0</v>
      </c>
      <c r="Y610" s="211" t="n">
        <f aca="false">X610*K610</f>
        <v>0</v>
      </c>
      <c r="Z610" s="211" t="n">
        <v>0</v>
      </c>
      <c r="AA610" s="212" t="n">
        <f aca="false">Z610*K610</f>
        <v>0</v>
      </c>
      <c r="AR610" s="10" t="s">
        <v>251</v>
      </c>
      <c r="AT610" s="10" t="s">
        <v>172</v>
      </c>
      <c r="AU610" s="10" t="s">
        <v>112</v>
      </c>
      <c r="AY610" s="10" t="s">
        <v>171</v>
      </c>
      <c r="BE610" s="127" t="n">
        <f aca="false">IF(U610="základní",N610,0)</f>
        <v>0</v>
      </c>
      <c r="BF610" s="127" t="n">
        <f aca="false">IF(U610="snížená",N610,0)</f>
        <v>0</v>
      </c>
      <c r="BG610" s="127" t="n">
        <f aca="false">IF(U610="zákl. přenesená",N610,0)</f>
        <v>0</v>
      </c>
      <c r="BH610" s="127" t="n">
        <f aca="false">IF(U610="sníž. přenesená",N610,0)</f>
        <v>0</v>
      </c>
      <c r="BI610" s="127" t="n">
        <f aca="false">IF(U610="nulová",N610,0)</f>
        <v>0</v>
      </c>
      <c r="BJ610" s="10" t="s">
        <v>93</v>
      </c>
      <c r="BK610" s="127" t="n">
        <f aca="false">ROUND(L610*K610,2)</f>
        <v>0</v>
      </c>
      <c r="BL610" s="10" t="s">
        <v>251</v>
      </c>
      <c r="BM610" s="10" t="s">
        <v>932</v>
      </c>
    </row>
    <row r="611" s="190" customFormat="true" ht="29.9" hidden="false" customHeight="true" outlineLevel="0" collapsed="false">
      <c r="B611" s="191"/>
      <c r="C611" s="192"/>
      <c r="D611" s="201" t="s">
        <v>141</v>
      </c>
      <c r="E611" s="201"/>
      <c r="F611" s="201"/>
      <c r="G611" s="201"/>
      <c r="H611" s="201"/>
      <c r="I611" s="201"/>
      <c r="J611" s="201"/>
      <c r="K611" s="201"/>
      <c r="L611" s="201"/>
      <c r="M611" s="201"/>
      <c r="N611" s="250" t="n">
        <f aca="false">BK611</f>
        <v>0</v>
      </c>
      <c r="O611" s="250"/>
      <c r="P611" s="250"/>
      <c r="Q611" s="250"/>
      <c r="R611" s="194"/>
      <c r="T611" s="195"/>
      <c r="U611" s="192"/>
      <c r="V611" s="192"/>
      <c r="W611" s="196" t="n">
        <f aca="false">SUM(W612:W647)</f>
        <v>0</v>
      </c>
      <c r="X611" s="192"/>
      <c r="Y611" s="196" t="n">
        <f aca="false">SUM(Y612:Y647)</f>
        <v>0.48827046</v>
      </c>
      <c r="Z611" s="192"/>
      <c r="AA611" s="197" t="n">
        <f aca="false">SUM(AA612:AA647)</f>
        <v>0</v>
      </c>
      <c r="AR611" s="198" t="s">
        <v>112</v>
      </c>
      <c r="AT611" s="199" t="s">
        <v>84</v>
      </c>
      <c r="AU611" s="199" t="s">
        <v>93</v>
      </c>
      <c r="AY611" s="198" t="s">
        <v>171</v>
      </c>
      <c r="BK611" s="200" t="n">
        <f aca="false">SUM(BK612:BK647)</f>
        <v>0</v>
      </c>
    </row>
    <row r="612" s="32" customFormat="true" ht="38.25" hidden="false" customHeight="true" outlineLevel="0" collapsed="false">
      <c r="B612" s="33"/>
      <c r="C612" s="203" t="s">
        <v>933</v>
      </c>
      <c r="D612" s="203" t="s">
        <v>172</v>
      </c>
      <c r="E612" s="204" t="s">
        <v>934</v>
      </c>
      <c r="F612" s="205" t="s">
        <v>935</v>
      </c>
      <c r="G612" s="205"/>
      <c r="H612" s="205"/>
      <c r="I612" s="205"/>
      <c r="J612" s="206" t="s">
        <v>330</v>
      </c>
      <c r="K612" s="207" t="n">
        <v>18.9</v>
      </c>
      <c r="L612" s="208" t="n">
        <v>0</v>
      </c>
      <c r="M612" s="208"/>
      <c r="N612" s="209" t="n">
        <f aca="false">ROUND(L612*K612,2)</f>
        <v>0</v>
      </c>
      <c r="O612" s="209"/>
      <c r="P612" s="209"/>
      <c r="Q612" s="209"/>
      <c r="R612" s="35"/>
      <c r="T612" s="210"/>
      <c r="U612" s="44" t="s">
        <v>50</v>
      </c>
      <c r="V612" s="34"/>
      <c r="W612" s="211" t="n">
        <f aca="false">V612*K612</f>
        <v>0</v>
      </c>
      <c r="X612" s="211" t="n">
        <v>0.00117</v>
      </c>
      <c r="Y612" s="211" t="n">
        <f aca="false">X612*K612</f>
        <v>0.022113</v>
      </c>
      <c r="Z612" s="211" t="n">
        <v>0</v>
      </c>
      <c r="AA612" s="212" t="n">
        <f aca="false">Z612*K612</f>
        <v>0</v>
      </c>
      <c r="AR612" s="10" t="s">
        <v>251</v>
      </c>
      <c r="AT612" s="10" t="s">
        <v>172</v>
      </c>
      <c r="AU612" s="10" t="s">
        <v>112</v>
      </c>
      <c r="AY612" s="10" t="s">
        <v>171</v>
      </c>
      <c r="BE612" s="127" t="n">
        <f aca="false">IF(U612="základní",N612,0)</f>
        <v>0</v>
      </c>
      <c r="BF612" s="127" t="n">
        <f aca="false">IF(U612="snížená",N612,0)</f>
        <v>0</v>
      </c>
      <c r="BG612" s="127" t="n">
        <f aca="false">IF(U612="zákl. přenesená",N612,0)</f>
        <v>0</v>
      </c>
      <c r="BH612" s="127" t="n">
        <f aca="false">IF(U612="sníž. přenesená",N612,0)</f>
        <v>0</v>
      </c>
      <c r="BI612" s="127" t="n">
        <f aca="false">IF(U612="nulová",N612,0)</f>
        <v>0</v>
      </c>
      <c r="BJ612" s="10" t="s">
        <v>93</v>
      </c>
      <c r="BK612" s="127" t="n">
        <f aca="false">ROUND(L612*K612,2)</f>
        <v>0</v>
      </c>
      <c r="BL612" s="10" t="s">
        <v>251</v>
      </c>
      <c r="BM612" s="10" t="s">
        <v>936</v>
      </c>
    </row>
    <row r="613" s="213" customFormat="true" ht="16.5" hidden="false" customHeight="true" outlineLevel="0" collapsed="false">
      <c r="B613" s="214"/>
      <c r="C613" s="215"/>
      <c r="D613" s="215"/>
      <c r="E613" s="216"/>
      <c r="F613" s="217" t="s">
        <v>438</v>
      </c>
      <c r="G613" s="217"/>
      <c r="H613" s="217"/>
      <c r="I613" s="217"/>
      <c r="J613" s="215"/>
      <c r="K613" s="218" t="n">
        <v>18.9</v>
      </c>
      <c r="L613" s="215"/>
      <c r="M613" s="215"/>
      <c r="N613" s="215"/>
      <c r="O613" s="215"/>
      <c r="P613" s="215"/>
      <c r="Q613" s="215"/>
      <c r="R613" s="219"/>
      <c r="T613" s="220"/>
      <c r="U613" s="215"/>
      <c r="V613" s="215"/>
      <c r="W613" s="215"/>
      <c r="X613" s="215"/>
      <c r="Y613" s="215"/>
      <c r="Z613" s="215"/>
      <c r="AA613" s="221"/>
      <c r="AT613" s="222" t="s">
        <v>179</v>
      </c>
      <c r="AU613" s="222" t="s">
        <v>112</v>
      </c>
      <c r="AV613" s="213" t="s">
        <v>112</v>
      </c>
      <c r="AW613" s="213" t="s">
        <v>39</v>
      </c>
      <c r="AX613" s="213" t="s">
        <v>85</v>
      </c>
      <c r="AY613" s="222" t="s">
        <v>171</v>
      </c>
    </row>
    <row r="614" s="233" customFormat="true" ht="16.5" hidden="false" customHeight="true" outlineLevel="0" collapsed="false">
      <c r="B614" s="234"/>
      <c r="C614" s="235"/>
      <c r="D614" s="235"/>
      <c r="E614" s="236"/>
      <c r="F614" s="237" t="s">
        <v>219</v>
      </c>
      <c r="G614" s="237"/>
      <c r="H614" s="237"/>
      <c r="I614" s="237"/>
      <c r="J614" s="235"/>
      <c r="K614" s="238" t="n">
        <v>18.9</v>
      </c>
      <c r="L614" s="235"/>
      <c r="M614" s="235"/>
      <c r="N614" s="235"/>
      <c r="O614" s="235"/>
      <c r="P614" s="235"/>
      <c r="Q614" s="235"/>
      <c r="R614" s="239"/>
      <c r="T614" s="240"/>
      <c r="U614" s="235"/>
      <c r="V614" s="235"/>
      <c r="W614" s="235"/>
      <c r="X614" s="235"/>
      <c r="Y614" s="235"/>
      <c r="Z614" s="235"/>
      <c r="AA614" s="241"/>
      <c r="AT614" s="242" t="s">
        <v>179</v>
      </c>
      <c r="AU614" s="242" t="s">
        <v>112</v>
      </c>
      <c r="AV614" s="233" t="s">
        <v>176</v>
      </c>
      <c r="AW614" s="233" t="s">
        <v>39</v>
      </c>
      <c r="AX614" s="233" t="s">
        <v>93</v>
      </c>
      <c r="AY614" s="242" t="s">
        <v>171</v>
      </c>
    </row>
    <row r="615" s="32" customFormat="true" ht="38.25" hidden="false" customHeight="true" outlineLevel="0" collapsed="false">
      <c r="B615" s="33"/>
      <c r="C615" s="243" t="s">
        <v>937</v>
      </c>
      <c r="D615" s="243" t="s">
        <v>243</v>
      </c>
      <c r="E615" s="244" t="s">
        <v>938</v>
      </c>
      <c r="F615" s="245" t="s">
        <v>939</v>
      </c>
      <c r="G615" s="245"/>
      <c r="H615" s="245"/>
      <c r="I615" s="245"/>
      <c r="J615" s="246" t="s">
        <v>261</v>
      </c>
      <c r="K615" s="247" t="n">
        <v>6.237</v>
      </c>
      <c r="L615" s="248" t="n">
        <v>0</v>
      </c>
      <c r="M615" s="248"/>
      <c r="N615" s="249" t="n">
        <f aca="false">ROUND(L615*K615,2)</f>
        <v>0</v>
      </c>
      <c r="O615" s="249"/>
      <c r="P615" s="249"/>
      <c r="Q615" s="249"/>
      <c r="R615" s="35"/>
      <c r="T615" s="210"/>
      <c r="U615" s="44" t="s">
        <v>50</v>
      </c>
      <c r="V615" s="34"/>
      <c r="W615" s="211" t="n">
        <f aca="false">V615*K615</f>
        <v>0</v>
      </c>
      <c r="X615" s="211" t="n">
        <v>0.0192</v>
      </c>
      <c r="Y615" s="211" t="n">
        <f aca="false">X615*K615</f>
        <v>0.1197504</v>
      </c>
      <c r="Z615" s="211" t="n">
        <v>0</v>
      </c>
      <c r="AA615" s="212" t="n">
        <f aca="false">Z615*K615</f>
        <v>0</v>
      </c>
      <c r="AR615" s="10" t="s">
        <v>375</v>
      </c>
      <c r="AT615" s="10" t="s">
        <v>243</v>
      </c>
      <c r="AU615" s="10" t="s">
        <v>112</v>
      </c>
      <c r="AY615" s="10" t="s">
        <v>171</v>
      </c>
      <c r="BE615" s="127" t="n">
        <f aca="false">IF(U615="základní",N615,0)</f>
        <v>0</v>
      </c>
      <c r="BF615" s="127" t="n">
        <f aca="false">IF(U615="snížená",N615,0)</f>
        <v>0</v>
      </c>
      <c r="BG615" s="127" t="n">
        <f aca="false">IF(U615="zákl. přenesená",N615,0)</f>
        <v>0</v>
      </c>
      <c r="BH615" s="127" t="n">
        <f aca="false">IF(U615="sníž. přenesená",N615,0)</f>
        <v>0</v>
      </c>
      <c r="BI615" s="127" t="n">
        <f aca="false">IF(U615="nulová",N615,0)</f>
        <v>0</v>
      </c>
      <c r="BJ615" s="10" t="s">
        <v>93</v>
      </c>
      <c r="BK615" s="127" t="n">
        <f aca="false">ROUND(L615*K615,2)</f>
        <v>0</v>
      </c>
      <c r="BL615" s="10" t="s">
        <v>251</v>
      </c>
      <c r="BM615" s="10" t="s">
        <v>940</v>
      </c>
    </row>
    <row r="616" s="213" customFormat="true" ht="16.5" hidden="false" customHeight="true" outlineLevel="0" collapsed="false">
      <c r="B616" s="214"/>
      <c r="C616" s="215"/>
      <c r="D616" s="215"/>
      <c r="E616" s="216"/>
      <c r="F616" s="217" t="s">
        <v>941</v>
      </c>
      <c r="G616" s="217"/>
      <c r="H616" s="217"/>
      <c r="I616" s="217"/>
      <c r="J616" s="215"/>
      <c r="K616" s="218" t="n">
        <v>5.67</v>
      </c>
      <c r="L616" s="215"/>
      <c r="M616" s="215"/>
      <c r="N616" s="215"/>
      <c r="O616" s="215"/>
      <c r="P616" s="215"/>
      <c r="Q616" s="215"/>
      <c r="R616" s="219"/>
      <c r="T616" s="220"/>
      <c r="U616" s="215"/>
      <c r="V616" s="215"/>
      <c r="W616" s="215"/>
      <c r="X616" s="215"/>
      <c r="Y616" s="215"/>
      <c r="Z616" s="215"/>
      <c r="AA616" s="221"/>
      <c r="AT616" s="222" t="s">
        <v>179</v>
      </c>
      <c r="AU616" s="222" t="s">
        <v>112</v>
      </c>
      <c r="AV616" s="213" t="s">
        <v>112</v>
      </c>
      <c r="AW616" s="213" t="s">
        <v>39</v>
      </c>
      <c r="AX616" s="213" t="s">
        <v>85</v>
      </c>
      <c r="AY616" s="222" t="s">
        <v>171</v>
      </c>
    </row>
    <row r="617" s="233" customFormat="true" ht="16.5" hidden="false" customHeight="true" outlineLevel="0" collapsed="false">
      <c r="B617" s="234"/>
      <c r="C617" s="235"/>
      <c r="D617" s="235"/>
      <c r="E617" s="236"/>
      <c r="F617" s="237" t="s">
        <v>219</v>
      </c>
      <c r="G617" s="237"/>
      <c r="H617" s="237"/>
      <c r="I617" s="237"/>
      <c r="J617" s="235"/>
      <c r="K617" s="238" t="n">
        <v>5.67</v>
      </c>
      <c r="L617" s="235"/>
      <c r="M617" s="235"/>
      <c r="N617" s="235"/>
      <c r="O617" s="235"/>
      <c r="P617" s="235"/>
      <c r="Q617" s="235"/>
      <c r="R617" s="239"/>
      <c r="T617" s="240"/>
      <c r="U617" s="235"/>
      <c r="V617" s="235"/>
      <c r="W617" s="235"/>
      <c r="X617" s="235"/>
      <c r="Y617" s="235"/>
      <c r="Z617" s="235"/>
      <c r="AA617" s="241"/>
      <c r="AT617" s="242" t="s">
        <v>179</v>
      </c>
      <c r="AU617" s="242" t="s">
        <v>112</v>
      </c>
      <c r="AV617" s="233" t="s">
        <v>176</v>
      </c>
      <c r="AW617" s="233" t="s">
        <v>39</v>
      </c>
      <c r="AX617" s="233" t="s">
        <v>93</v>
      </c>
      <c r="AY617" s="242" t="s">
        <v>171</v>
      </c>
    </row>
    <row r="618" s="32" customFormat="true" ht="38.25" hidden="false" customHeight="true" outlineLevel="0" collapsed="false">
      <c r="B618" s="33"/>
      <c r="C618" s="203" t="s">
        <v>942</v>
      </c>
      <c r="D618" s="203" t="s">
        <v>172</v>
      </c>
      <c r="E618" s="204" t="s">
        <v>943</v>
      </c>
      <c r="F618" s="205" t="s">
        <v>944</v>
      </c>
      <c r="G618" s="205"/>
      <c r="H618" s="205"/>
      <c r="I618" s="205"/>
      <c r="J618" s="206" t="s">
        <v>330</v>
      </c>
      <c r="K618" s="207" t="n">
        <v>18.9</v>
      </c>
      <c r="L618" s="208" t="n">
        <v>0</v>
      </c>
      <c r="M618" s="208"/>
      <c r="N618" s="209" t="n">
        <f aca="false">ROUND(L618*K618,2)</f>
        <v>0</v>
      </c>
      <c r="O618" s="209"/>
      <c r="P618" s="209"/>
      <c r="Q618" s="209"/>
      <c r="R618" s="35"/>
      <c r="T618" s="210"/>
      <c r="U618" s="44" t="s">
        <v>50</v>
      </c>
      <c r="V618" s="34"/>
      <c r="W618" s="211" t="n">
        <f aca="false">V618*K618</f>
        <v>0</v>
      </c>
      <c r="X618" s="211" t="n">
        <v>0.00078</v>
      </c>
      <c r="Y618" s="211" t="n">
        <f aca="false">X618*K618</f>
        <v>0.014742</v>
      </c>
      <c r="Z618" s="211" t="n">
        <v>0</v>
      </c>
      <c r="AA618" s="212" t="n">
        <f aca="false">Z618*K618</f>
        <v>0</v>
      </c>
      <c r="AR618" s="10" t="s">
        <v>251</v>
      </c>
      <c r="AT618" s="10" t="s">
        <v>172</v>
      </c>
      <c r="AU618" s="10" t="s">
        <v>112</v>
      </c>
      <c r="AY618" s="10" t="s">
        <v>171</v>
      </c>
      <c r="BE618" s="127" t="n">
        <f aca="false">IF(U618="základní",N618,0)</f>
        <v>0</v>
      </c>
      <c r="BF618" s="127" t="n">
        <f aca="false">IF(U618="snížená",N618,0)</f>
        <v>0</v>
      </c>
      <c r="BG618" s="127" t="n">
        <f aca="false">IF(U618="zákl. přenesená",N618,0)</f>
        <v>0</v>
      </c>
      <c r="BH618" s="127" t="n">
        <f aca="false">IF(U618="sníž. přenesená",N618,0)</f>
        <v>0</v>
      </c>
      <c r="BI618" s="127" t="n">
        <f aca="false">IF(U618="nulová",N618,0)</f>
        <v>0</v>
      </c>
      <c r="BJ618" s="10" t="s">
        <v>93</v>
      </c>
      <c r="BK618" s="127" t="n">
        <f aca="false">ROUND(L618*K618,2)</f>
        <v>0</v>
      </c>
      <c r="BL618" s="10" t="s">
        <v>251</v>
      </c>
      <c r="BM618" s="10" t="s">
        <v>945</v>
      </c>
    </row>
    <row r="619" s="213" customFormat="true" ht="16.5" hidden="false" customHeight="true" outlineLevel="0" collapsed="false">
      <c r="B619" s="214"/>
      <c r="C619" s="215"/>
      <c r="D619" s="215"/>
      <c r="E619" s="216"/>
      <c r="F619" s="217" t="s">
        <v>438</v>
      </c>
      <c r="G619" s="217"/>
      <c r="H619" s="217"/>
      <c r="I619" s="217"/>
      <c r="J619" s="215"/>
      <c r="K619" s="218" t="n">
        <v>18.9</v>
      </c>
      <c r="L619" s="215"/>
      <c r="M619" s="215"/>
      <c r="N619" s="215"/>
      <c r="O619" s="215"/>
      <c r="P619" s="215"/>
      <c r="Q619" s="215"/>
      <c r="R619" s="219"/>
      <c r="T619" s="220"/>
      <c r="U619" s="215"/>
      <c r="V619" s="215"/>
      <c r="W619" s="215"/>
      <c r="X619" s="215"/>
      <c r="Y619" s="215"/>
      <c r="Z619" s="215"/>
      <c r="AA619" s="221"/>
      <c r="AT619" s="222" t="s">
        <v>179</v>
      </c>
      <c r="AU619" s="222" t="s">
        <v>112</v>
      </c>
      <c r="AV619" s="213" t="s">
        <v>112</v>
      </c>
      <c r="AW619" s="213" t="s">
        <v>39</v>
      </c>
      <c r="AX619" s="213" t="s">
        <v>85</v>
      </c>
      <c r="AY619" s="222" t="s">
        <v>171</v>
      </c>
    </row>
    <row r="620" s="233" customFormat="true" ht="16.5" hidden="false" customHeight="true" outlineLevel="0" collapsed="false">
      <c r="B620" s="234"/>
      <c r="C620" s="235"/>
      <c r="D620" s="235"/>
      <c r="E620" s="236"/>
      <c r="F620" s="237" t="s">
        <v>219</v>
      </c>
      <c r="G620" s="237"/>
      <c r="H620" s="237"/>
      <c r="I620" s="237"/>
      <c r="J620" s="235"/>
      <c r="K620" s="238" t="n">
        <v>18.9</v>
      </c>
      <c r="L620" s="235"/>
      <c r="M620" s="235"/>
      <c r="N620" s="235"/>
      <c r="O620" s="235"/>
      <c r="P620" s="235"/>
      <c r="Q620" s="235"/>
      <c r="R620" s="239"/>
      <c r="T620" s="240"/>
      <c r="U620" s="235"/>
      <c r="V620" s="235"/>
      <c r="W620" s="235"/>
      <c r="X620" s="235"/>
      <c r="Y620" s="235"/>
      <c r="Z620" s="235"/>
      <c r="AA620" s="241"/>
      <c r="AT620" s="242" t="s">
        <v>179</v>
      </c>
      <c r="AU620" s="242" t="s">
        <v>112</v>
      </c>
      <c r="AV620" s="233" t="s">
        <v>176</v>
      </c>
      <c r="AW620" s="233" t="s">
        <v>39</v>
      </c>
      <c r="AX620" s="233" t="s">
        <v>93</v>
      </c>
      <c r="AY620" s="242" t="s">
        <v>171</v>
      </c>
    </row>
    <row r="621" s="32" customFormat="true" ht="38.25" hidden="false" customHeight="true" outlineLevel="0" collapsed="false">
      <c r="B621" s="33"/>
      <c r="C621" s="243" t="s">
        <v>946</v>
      </c>
      <c r="D621" s="243" t="s">
        <v>243</v>
      </c>
      <c r="E621" s="244" t="s">
        <v>938</v>
      </c>
      <c r="F621" s="245" t="s">
        <v>939</v>
      </c>
      <c r="G621" s="245"/>
      <c r="H621" s="245"/>
      <c r="I621" s="245"/>
      <c r="J621" s="246" t="s">
        <v>261</v>
      </c>
      <c r="K621" s="247" t="n">
        <v>6.237</v>
      </c>
      <c r="L621" s="248" t="n">
        <v>0</v>
      </c>
      <c r="M621" s="248"/>
      <c r="N621" s="249" t="n">
        <f aca="false">ROUND(L621*K621,2)</f>
        <v>0</v>
      </c>
      <c r="O621" s="249"/>
      <c r="P621" s="249"/>
      <c r="Q621" s="249"/>
      <c r="R621" s="35"/>
      <c r="T621" s="210"/>
      <c r="U621" s="44" t="s">
        <v>50</v>
      </c>
      <c r="V621" s="34"/>
      <c r="W621" s="211" t="n">
        <f aca="false">V621*K621</f>
        <v>0</v>
      </c>
      <c r="X621" s="211" t="n">
        <v>0.0192</v>
      </c>
      <c r="Y621" s="211" t="n">
        <f aca="false">X621*K621</f>
        <v>0.1197504</v>
      </c>
      <c r="Z621" s="211" t="n">
        <v>0</v>
      </c>
      <c r="AA621" s="212" t="n">
        <f aca="false">Z621*K621</f>
        <v>0</v>
      </c>
      <c r="AR621" s="10" t="s">
        <v>375</v>
      </c>
      <c r="AT621" s="10" t="s">
        <v>243</v>
      </c>
      <c r="AU621" s="10" t="s">
        <v>112</v>
      </c>
      <c r="AY621" s="10" t="s">
        <v>171</v>
      </c>
      <c r="BE621" s="127" t="n">
        <f aca="false">IF(U621="základní",N621,0)</f>
        <v>0</v>
      </c>
      <c r="BF621" s="127" t="n">
        <f aca="false">IF(U621="snížená",N621,0)</f>
        <v>0</v>
      </c>
      <c r="BG621" s="127" t="n">
        <f aca="false">IF(U621="zákl. přenesená",N621,0)</f>
        <v>0</v>
      </c>
      <c r="BH621" s="127" t="n">
        <f aca="false">IF(U621="sníž. přenesená",N621,0)</f>
        <v>0</v>
      </c>
      <c r="BI621" s="127" t="n">
        <f aca="false">IF(U621="nulová",N621,0)</f>
        <v>0</v>
      </c>
      <c r="BJ621" s="10" t="s">
        <v>93</v>
      </c>
      <c r="BK621" s="127" t="n">
        <f aca="false">ROUND(L621*K621,2)</f>
        <v>0</v>
      </c>
      <c r="BL621" s="10" t="s">
        <v>251</v>
      </c>
      <c r="BM621" s="10" t="s">
        <v>947</v>
      </c>
    </row>
    <row r="622" s="213" customFormat="true" ht="16.5" hidden="false" customHeight="true" outlineLevel="0" collapsed="false">
      <c r="B622" s="214"/>
      <c r="C622" s="215"/>
      <c r="D622" s="215"/>
      <c r="E622" s="216"/>
      <c r="F622" s="217" t="s">
        <v>948</v>
      </c>
      <c r="G622" s="217"/>
      <c r="H622" s="217"/>
      <c r="I622" s="217"/>
      <c r="J622" s="215"/>
      <c r="K622" s="218" t="n">
        <v>5.67</v>
      </c>
      <c r="L622" s="215"/>
      <c r="M622" s="215"/>
      <c r="N622" s="215"/>
      <c r="O622" s="215"/>
      <c r="P622" s="215"/>
      <c r="Q622" s="215"/>
      <c r="R622" s="219"/>
      <c r="T622" s="220"/>
      <c r="U622" s="215"/>
      <c r="V622" s="215"/>
      <c r="W622" s="215"/>
      <c r="X622" s="215"/>
      <c r="Y622" s="215"/>
      <c r="Z622" s="215"/>
      <c r="AA622" s="221"/>
      <c r="AT622" s="222" t="s">
        <v>179</v>
      </c>
      <c r="AU622" s="222" t="s">
        <v>112</v>
      </c>
      <c r="AV622" s="213" t="s">
        <v>112</v>
      </c>
      <c r="AW622" s="213" t="s">
        <v>39</v>
      </c>
      <c r="AX622" s="213" t="s">
        <v>93</v>
      </c>
      <c r="AY622" s="222" t="s">
        <v>171</v>
      </c>
    </row>
    <row r="623" s="32" customFormat="true" ht="25.5" hidden="false" customHeight="true" outlineLevel="0" collapsed="false">
      <c r="B623" s="33"/>
      <c r="C623" s="203" t="s">
        <v>949</v>
      </c>
      <c r="D623" s="203" t="s">
        <v>172</v>
      </c>
      <c r="E623" s="204" t="s">
        <v>950</v>
      </c>
      <c r="F623" s="205" t="s">
        <v>951</v>
      </c>
      <c r="G623" s="205"/>
      <c r="H623" s="205"/>
      <c r="I623" s="205"/>
      <c r="J623" s="206" t="s">
        <v>330</v>
      </c>
      <c r="K623" s="207" t="n">
        <v>11.622</v>
      </c>
      <c r="L623" s="208" t="n">
        <v>0</v>
      </c>
      <c r="M623" s="208"/>
      <c r="N623" s="209" t="n">
        <f aca="false">ROUND(L623*K623,2)</f>
        <v>0</v>
      </c>
      <c r="O623" s="209"/>
      <c r="P623" s="209"/>
      <c r="Q623" s="209"/>
      <c r="R623" s="35"/>
      <c r="T623" s="210"/>
      <c r="U623" s="44" t="s">
        <v>50</v>
      </c>
      <c r="V623" s="34"/>
      <c r="W623" s="211" t="n">
        <f aca="false">V623*K623</f>
        <v>0</v>
      </c>
      <c r="X623" s="211" t="n">
        <v>0.00028</v>
      </c>
      <c r="Y623" s="211" t="n">
        <f aca="false">X623*K623</f>
        <v>0.00325416</v>
      </c>
      <c r="Z623" s="211" t="n">
        <v>0</v>
      </c>
      <c r="AA623" s="212" t="n">
        <f aca="false">Z623*K623</f>
        <v>0</v>
      </c>
      <c r="AR623" s="10" t="s">
        <v>251</v>
      </c>
      <c r="AT623" s="10" t="s">
        <v>172</v>
      </c>
      <c r="AU623" s="10" t="s">
        <v>112</v>
      </c>
      <c r="AY623" s="10" t="s">
        <v>171</v>
      </c>
      <c r="BE623" s="127" t="n">
        <f aca="false">IF(U623="základní",N623,0)</f>
        <v>0</v>
      </c>
      <c r="BF623" s="127" t="n">
        <f aca="false">IF(U623="snížená",N623,0)</f>
        <v>0</v>
      </c>
      <c r="BG623" s="127" t="n">
        <f aca="false">IF(U623="zákl. přenesená",N623,0)</f>
        <v>0</v>
      </c>
      <c r="BH623" s="127" t="n">
        <f aca="false">IF(U623="sníž. přenesená",N623,0)</f>
        <v>0</v>
      </c>
      <c r="BI623" s="127" t="n">
        <f aca="false">IF(U623="nulová",N623,0)</f>
        <v>0</v>
      </c>
      <c r="BJ623" s="10" t="s">
        <v>93</v>
      </c>
      <c r="BK623" s="127" t="n">
        <f aca="false">ROUND(L623*K623,2)</f>
        <v>0</v>
      </c>
      <c r="BL623" s="10" t="s">
        <v>251</v>
      </c>
      <c r="BM623" s="10" t="s">
        <v>952</v>
      </c>
    </row>
    <row r="624" s="213" customFormat="true" ht="16.5" hidden="false" customHeight="true" outlineLevel="0" collapsed="false">
      <c r="B624" s="214"/>
      <c r="C624" s="215"/>
      <c r="D624" s="215"/>
      <c r="E624" s="216"/>
      <c r="F624" s="217" t="s">
        <v>953</v>
      </c>
      <c r="G624" s="217"/>
      <c r="H624" s="217"/>
      <c r="I624" s="217"/>
      <c r="J624" s="215"/>
      <c r="K624" s="218" t="n">
        <v>0.6</v>
      </c>
      <c r="L624" s="215"/>
      <c r="M624" s="215"/>
      <c r="N624" s="215"/>
      <c r="O624" s="215"/>
      <c r="P624" s="215"/>
      <c r="Q624" s="215"/>
      <c r="R624" s="219"/>
      <c r="T624" s="220"/>
      <c r="U624" s="215"/>
      <c r="V624" s="215"/>
      <c r="W624" s="215"/>
      <c r="X624" s="215"/>
      <c r="Y624" s="215"/>
      <c r="Z624" s="215"/>
      <c r="AA624" s="221"/>
      <c r="AT624" s="222" t="s">
        <v>179</v>
      </c>
      <c r="AU624" s="222" t="s">
        <v>112</v>
      </c>
      <c r="AV624" s="213" t="s">
        <v>112</v>
      </c>
      <c r="AW624" s="213" t="s">
        <v>39</v>
      </c>
      <c r="AX624" s="213" t="s">
        <v>85</v>
      </c>
      <c r="AY624" s="222" t="s">
        <v>171</v>
      </c>
    </row>
    <row r="625" customFormat="false" ht="16.5" hidden="false" customHeight="true" outlineLevel="0" collapsed="false">
      <c r="A625" s="213"/>
      <c r="B625" s="214"/>
      <c r="C625" s="215"/>
      <c r="D625" s="215"/>
      <c r="E625" s="216"/>
      <c r="F625" s="223" t="s">
        <v>954</v>
      </c>
      <c r="G625" s="223"/>
      <c r="H625" s="223"/>
      <c r="I625" s="223"/>
      <c r="J625" s="215"/>
      <c r="K625" s="218" t="n">
        <v>2.4</v>
      </c>
      <c r="L625" s="215"/>
      <c r="M625" s="215"/>
      <c r="N625" s="215"/>
      <c r="O625" s="215"/>
      <c r="P625" s="215"/>
      <c r="Q625" s="215"/>
      <c r="R625" s="219"/>
      <c r="T625" s="220"/>
      <c r="U625" s="215"/>
      <c r="V625" s="215"/>
      <c r="W625" s="215"/>
      <c r="X625" s="215"/>
      <c r="Y625" s="215"/>
      <c r="Z625" s="215"/>
      <c r="AA625" s="221"/>
      <c r="AT625" s="222" t="s">
        <v>179</v>
      </c>
      <c r="AU625" s="222" t="s">
        <v>112</v>
      </c>
      <c r="AV625" s="213" t="s">
        <v>112</v>
      </c>
      <c r="AW625" s="213" t="s">
        <v>39</v>
      </c>
      <c r="AX625" s="213" t="s">
        <v>85</v>
      </c>
      <c r="AY625" s="222" t="s">
        <v>171</v>
      </c>
    </row>
    <row r="626" customFormat="false" ht="16.5" hidden="false" customHeight="true" outlineLevel="0" collapsed="false">
      <c r="A626" s="213"/>
      <c r="B626" s="214"/>
      <c r="C626" s="215"/>
      <c r="D626" s="215"/>
      <c r="E626" s="216"/>
      <c r="F626" s="223" t="s">
        <v>955</v>
      </c>
      <c r="G626" s="223"/>
      <c r="H626" s="223"/>
      <c r="I626" s="223"/>
      <c r="J626" s="215"/>
      <c r="K626" s="218" t="n">
        <v>6.342</v>
      </c>
      <c r="L626" s="215"/>
      <c r="M626" s="215"/>
      <c r="N626" s="215"/>
      <c r="O626" s="215"/>
      <c r="P626" s="215"/>
      <c r="Q626" s="215"/>
      <c r="R626" s="219"/>
      <c r="T626" s="220"/>
      <c r="U626" s="215"/>
      <c r="V626" s="215"/>
      <c r="W626" s="215"/>
      <c r="X626" s="215"/>
      <c r="Y626" s="215"/>
      <c r="Z626" s="215"/>
      <c r="AA626" s="221"/>
      <c r="AT626" s="222" t="s">
        <v>179</v>
      </c>
      <c r="AU626" s="222" t="s">
        <v>112</v>
      </c>
      <c r="AV626" s="213" t="s">
        <v>112</v>
      </c>
      <c r="AW626" s="213" t="s">
        <v>39</v>
      </c>
      <c r="AX626" s="213" t="s">
        <v>85</v>
      </c>
      <c r="AY626" s="222" t="s">
        <v>171</v>
      </c>
    </row>
    <row r="627" customFormat="false" ht="16.5" hidden="false" customHeight="true" outlineLevel="0" collapsed="false">
      <c r="A627" s="213"/>
      <c r="B627" s="214"/>
      <c r="C627" s="215"/>
      <c r="D627" s="215"/>
      <c r="E627" s="216"/>
      <c r="F627" s="223" t="s">
        <v>956</v>
      </c>
      <c r="G627" s="223"/>
      <c r="H627" s="223"/>
      <c r="I627" s="223"/>
      <c r="J627" s="215"/>
      <c r="K627" s="218" t="n">
        <v>2</v>
      </c>
      <c r="L627" s="215"/>
      <c r="M627" s="215"/>
      <c r="N627" s="215"/>
      <c r="O627" s="215"/>
      <c r="P627" s="215"/>
      <c r="Q627" s="215"/>
      <c r="R627" s="219"/>
      <c r="T627" s="220"/>
      <c r="U627" s="215"/>
      <c r="V627" s="215"/>
      <c r="W627" s="215"/>
      <c r="X627" s="215"/>
      <c r="Y627" s="215"/>
      <c r="Z627" s="215"/>
      <c r="AA627" s="221"/>
      <c r="AT627" s="222" t="s">
        <v>179</v>
      </c>
      <c r="AU627" s="222" t="s">
        <v>112</v>
      </c>
      <c r="AV627" s="213" t="s">
        <v>112</v>
      </c>
      <c r="AW627" s="213" t="s">
        <v>39</v>
      </c>
      <c r="AX627" s="213" t="s">
        <v>85</v>
      </c>
      <c r="AY627" s="222" t="s">
        <v>171</v>
      </c>
    </row>
    <row r="628" customFormat="false" ht="16.5" hidden="false" customHeight="true" outlineLevel="0" collapsed="false">
      <c r="A628" s="213"/>
      <c r="B628" s="214"/>
      <c r="C628" s="215"/>
      <c r="D628" s="215"/>
      <c r="E628" s="216"/>
      <c r="F628" s="223" t="s">
        <v>957</v>
      </c>
      <c r="G628" s="223"/>
      <c r="H628" s="223"/>
      <c r="I628" s="223"/>
      <c r="J628" s="215"/>
      <c r="K628" s="218" t="n">
        <v>0.28</v>
      </c>
      <c r="L628" s="215"/>
      <c r="M628" s="215"/>
      <c r="N628" s="215"/>
      <c r="O628" s="215"/>
      <c r="P628" s="215"/>
      <c r="Q628" s="215"/>
      <c r="R628" s="219"/>
      <c r="T628" s="220"/>
      <c r="U628" s="215"/>
      <c r="V628" s="215"/>
      <c r="W628" s="215"/>
      <c r="X628" s="215"/>
      <c r="Y628" s="215"/>
      <c r="Z628" s="215"/>
      <c r="AA628" s="221"/>
      <c r="AT628" s="222" t="s">
        <v>179</v>
      </c>
      <c r="AU628" s="222" t="s">
        <v>112</v>
      </c>
      <c r="AV628" s="213" t="s">
        <v>112</v>
      </c>
      <c r="AW628" s="213" t="s">
        <v>39</v>
      </c>
      <c r="AX628" s="213" t="s">
        <v>85</v>
      </c>
      <c r="AY628" s="222" t="s">
        <v>171</v>
      </c>
    </row>
    <row r="629" s="233" customFormat="true" ht="16.5" hidden="false" customHeight="true" outlineLevel="0" collapsed="false">
      <c r="B629" s="234"/>
      <c r="C629" s="235"/>
      <c r="D629" s="235"/>
      <c r="E629" s="236"/>
      <c r="F629" s="237" t="s">
        <v>219</v>
      </c>
      <c r="G629" s="237"/>
      <c r="H629" s="237"/>
      <c r="I629" s="237"/>
      <c r="J629" s="235"/>
      <c r="K629" s="238" t="n">
        <v>11.622</v>
      </c>
      <c r="L629" s="235"/>
      <c r="M629" s="235"/>
      <c r="N629" s="235"/>
      <c r="O629" s="235"/>
      <c r="P629" s="235"/>
      <c r="Q629" s="235"/>
      <c r="R629" s="239"/>
      <c r="T629" s="240"/>
      <c r="U629" s="235"/>
      <c r="V629" s="235"/>
      <c r="W629" s="235"/>
      <c r="X629" s="235"/>
      <c r="Y629" s="235"/>
      <c r="Z629" s="235"/>
      <c r="AA629" s="241"/>
      <c r="AT629" s="242" t="s">
        <v>179</v>
      </c>
      <c r="AU629" s="242" t="s">
        <v>112</v>
      </c>
      <c r="AV629" s="233" t="s">
        <v>176</v>
      </c>
      <c r="AW629" s="233" t="s">
        <v>39</v>
      </c>
      <c r="AX629" s="233" t="s">
        <v>93</v>
      </c>
      <c r="AY629" s="242" t="s">
        <v>171</v>
      </c>
    </row>
    <row r="630" s="32" customFormat="true" ht="25.5" hidden="false" customHeight="true" outlineLevel="0" collapsed="false">
      <c r="B630" s="33"/>
      <c r="C630" s="243" t="s">
        <v>958</v>
      </c>
      <c r="D630" s="243" t="s">
        <v>243</v>
      </c>
      <c r="E630" s="244" t="s">
        <v>959</v>
      </c>
      <c r="F630" s="245" t="s">
        <v>960</v>
      </c>
      <c r="G630" s="245"/>
      <c r="H630" s="245"/>
      <c r="I630" s="245"/>
      <c r="J630" s="246" t="s">
        <v>325</v>
      </c>
      <c r="K630" s="247" t="n">
        <v>42.614</v>
      </c>
      <c r="L630" s="248" t="n">
        <v>0</v>
      </c>
      <c r="M630" s="248"/>
      <c r="N630" s="249" t="n">
        <f aca="false">ROUND(L630*K630,2)</f>
        <v>0</v>
      </c>
      <c r="O630" s="249"/>
      <c r="P630" s="249"/>
      <c r="Q630" s="249"/>
      <c r="R630" s="35"/>
      <c r="T630" s="210"/>
      <c r="U630" s="44" t="s">
        <v>50</v>
      </c>
      <c r="V630" s="34"/>
      <c r="W630" s="211" t="n">
        <f aca="false">V630*K630</f>
        <v>0</v>
      </c>
      <c r="X630" s="211" t="n">
        <v>0.00045</v>
      </c>
      <c r="Y630" s="211" t="n">
        <f aca="false">X630*K630</f>
        <v>0.0191763</v>
      </c>
      <c r="Z630" s="211" t="n">
        <v>0</v>
      </c>
      <c r="AA630" s="212" t="n">
        <f aca="false">Z630*K630</f>
        <v>0</v>
      </c>
      <c r="AR630" s="10" t="s">
        <v>375</v>
      </c>
      <c r="AT630" s="10" t="s">
        <v>243</v>
      </c>
      <c r="AU630" s="10" t="s">
        <v>112</v>
      </c>
      <c r="AY630" s="10" t="s">
        <v>171</v>
      </c>
      <c r="BE630" s="127" t="n">
        <f aca="false">IF(U630="základní",N630,0)</f>
        <v>0</v>
      </c>
      <c r="BF630" s="127" t="n">
        <f aca="false">IF(U630="snížená",N630,0)</f>
        <v>0</v>
      </c>
      <c r="BG630" s="127" t="n">
        <f aca="false">IF(U630="zákl. přenesená",N630,0)</f>
        <v>0</v>
      </c>
      <c r="BH630" s="127" t="n">
        <f aca="false">IF(U630="sníž. přenesená",N630,0)</f>
        <v>0</v>
      </c>
      <c r="BI630" s="127" t="n">
        <f aca="false">IF(U630="nulová",N630,0)</f>
        <v>0</v>
      </c>
      <c r="BJ630" s="10" t="s">
        <v>93</v>
      </c>
      <c r="BK630" s="127" t="n">
        <f aca="false">ROUND(L630*K630,2)</f>
        <v>0</v>
      </c>
      <c r="BL630" s="10" t="s">
        <v>251</v>
      </c>
      <c r="BM630" s="10" t="s">
        <v>961</v>
      </c>
    </row>
    <row r="631" s="213" customFormat="true" ht="16.5" hidden="false" customHeight="true" outlineLevel="0" collapsed="false">
      <c r="B631" s="214"/>
      <c r="C631" s="215"/>
      <c r="D631" s="215"/>
      <c r="E631" s="216"/>
      <c r="F631" s="217" t="s">
        <v>962</v>
      </c>
      <c r="G631" s="217"/>
      <c r="H631" s="217"/>
      <c r="I631" s="217"/>
      <c r="J631" s="215"/>
      <c r="K631" s="218" t="n">
        <v>38.74</v>
      </c>
      <c r="L631" s="215"/>
      <c r="M631" s="215"/>
      <c r="N631" s="215"/>
      <c r="O631" s="215"/>
      <c r="P631" s="215"/>
      <c r="Q631" s="215"/>
      <c r="R631" s="219"/>
      <c r="T631" s="220"/>
      <c r="U631" s="215"/>
      <c r="V631" s="215"/>
      <c r="W631" s="215"/>
      <c r="X631" s="215"/>
      <c r="Y631" s="215"/>
      <c r="Z631" s="215"/>
      <c r="AA631" s="221"/>
      <c r="AT631" s="222" t="s">
        <v>179</v>
      </c>
      <c r="AU631" s="222" t="s">
        <v>112</v>
      </c>
      <c r="AV631" s="213" t="s">
        <v>112</v>
      </c>
      <c r="AW631" s="213" t="s">
        <v>39</v>
      </c>
      <c r="AX631" s="213" t="s">
        <v>85</v>
      </c>
      <c r="AY631" s="222" t="s">
        <v>171</v>
      </c>
    </row>
    <row r="632" s="233" customFormat="true" ht="16.5" hidden="false" customHeight="true" outlineLevel="0" collapsed="false">
      <c r="B632" s="234"/>
      <c r="C632" s="235"/>
      <c r="D632" s="235"/>
      <c r="E632" s="236"/>
      <c r="F632" s="237" t="s">
        <v>219</v>
      </c>
      <c r="G632" s="237"/>
      <c r="H632" s="237"/>
      <c r="I632" s="237"/>
      <c r="J632" s="235"/>
      <c r="K632" s="238" t="n">
        <v>38.74</v>
      </c>
      <c r="L632" s="235"/>
      <c r="M632" s="235"/>
      <c r="N632" s="235"/>
      <c r="O632" s="235"/>
      <c r="P632" s="235"/>
      <c r="Q632" s="235"/>
      <c r="R632" s="239"/>
      <c r="T632" s="240"/>
      <c r="U632" s="235"/>
      <c r="V632" s="235"/>
      <c r="W632" s="235"/>
      <c r="X632" s="235"/>
      <c r="Y632" s="235"/>
      <c r="Z632" s="235"/>
      <c r="AA632" s="241"/>
      <c r="AT632" s="242" t="s">
        <v>179</v>
      </c>
      <c r="AU632" s="242" t="s">
        <v>112</v>
      </c>
      <c r="AV632" s="233" t="s">
        <v>176</v>
      </c>
      <c r="AW632" s="233" t="s">
        <v>39</v>
      </c>
      <c r="AX632" s="233" t="s">
        <v>93</v>
      </c>
      <c r="AY632" s="242" t="s">
        <v>171</v>
      </c>
    </row>
    <row r="633" s="32" customFormat="true" ht="25.5" hidden="false" customHeight="true" outlineLevel="0" collapsed="false">
      <c r="B633" s="33"/>
      <c r="C633" s="203" t="s">
        <v>963</v>
      </c>
      <c r="D633" s="203" t="s">
        <v>172</v>
      </c>
      <c r="E633" s="204" t="s">
        <v>964</v>
      </c>
      <c r="F633" s="205" t="s">
        <v>965</v>
      </c>
      <c r="G633" s="205"/>
      <c r="H633" s="205"/>
      <c r="I633" s="205"/>
      <c r="J633" s="206" t="s">
        <v>261</v>
      </c>
      <c r="K633" s="207" t="n">
        <v>7.29</v>
      </c>
      <c r="L633" s="208" t="n">
        <v>0</v>
      </c>
      <c r="M633" s="208"/>
      <c r="N633" s="209" t="n">
        <f aca="false">ROUND(L633*K633,2)</f>
        <v>0</v>
      </c>
      <c r="O633" s="209"/>
      <c r="P633" s="209"/>
      <c r="Q633" s="209"/>
      <c r="R633" s="35"/>
      <c r="T633" s="210"/>
      <c r="U633" s="44" t="s">
        <v>50</v>
      </c>
      <c r="V633" s="34"/>
      <c r="W633" s="211" t="n">
        <f aca="false">V633*K633</f>
        <v>0</v>
      </c>
      <c r="X633" s="211" t="n">
        <v>0.00422</v>
      </c>
      <c r="Y633" s="211" t="n">
        <f aca="false">X633*K633</f>
        <v>0.0307638</v>
      </c>
      <c r="Z633" s="211" t="n">
        <v>0</v>
      </c>
      <c r="AA633" s="212" t="n">
        <f aca="false">Z633*K633</f>
        <v>0</v>
      </c>
      <c r="AR633" s="10" t="s">
        <v>251</v>
      </c>
      <c r="AT633" s="10" t="s">
        <v>172</v>
      </c>
      <c r="AU633" s="10" t="s">
        <v>112</v>
      </c>
      <c r="AY633" s="10" t="s">
        <v>171</v>
      </c>
      <c r="BE633" s="127" t="n">
        <f aca="false">IF(U633="základní",N633,0)</f>
        <v>0</v>
      </c>
      <c r="BF633" s="127" t="n">
        <f aca="false">IF(U633="snížená",N633,0)</f>
        <v>0</v>
      </c>
      <c r="BG633" s="127" t="n">
        <f aca="false">IF(U633="zákl. přenesená",N633,0)</f>
        <v>0</v>
      </c>
      <c r="BH633" s="127" t="n">
        <f aca="false">IF(U633="sníž. přenesená",N633,0)</f>
        <v>0</v>
      </c>
      <c r="BI633" s="127" t="n">
        <f aca="false">IF(U633="nulová",N633,0)</f>
        <v>0</v>
      </c>
      <c r="BJ633" s="10" t="s">
        <v>93</v>
      </c>
      <c r="BK633" s="127" t="n">
        <f aca="false">ROUND(L633*K633,2)</f>
        <v>0</v>
      </c>
      <c r="BL633" s="10" t="s">
        <v>251</v>
      </c>
      <c r="BM633" s="10" t="s">
        <v>966</v>
      </c>
    </row>
    <row r="634" s="213" customFormat="true" ht="16.5" hidden="false" customHeight="true" outlineLevel="0" collapsed="false">
      <c r="B634" s="214"/>
      <c r="C634" s="215"/>
      <c r="D634" s="215"/>
      <c r="E634" s="216"/>
      <c r="F634" s="217" t="s">
        <v>967</v>
      </c>
      <c r="G634" s="217"/>
      <c r="H634" s="217"/>
      <c r="I634" s="217"/>
      <c r="J634" s="215"/>
      <c r="K634" s="218" t="n">
        <v>3.24</v>
      </c>
      <c r="L634" s="215"/>
      <c r="M634" s="215"/>
      <c r="N634" s="215"/>
      <c r="O634" s="215"/>
      <c r="P634" s="215"/>
      <c r="Q634" s="215"/>
      <c r="R634" s="219"/>
      <c r="T634" s="220"/>
      <c r="U634" s="215"/>
      <c r="V634" s="215"/>
      <c r="W634" s="215"/>
      <c r="X634" s="215"/>
      <c r="Y634" s="215"/>
      <c r="Z634" s="215"/>
      <c r="AA634" s="221"/>
      <c r="AT634" s="222" t="s">
        <v>179</v>
      </c>
      <c r="AU634" s="222" t="s">
        <v>112</v>
      </c>
      <c r="AV634" s="213" t="s">
        <v>112</v>
      </c>
      <c r="AW634" s="213" t="s">
        <v>39</v>
      </c>
      <c r="AX634" s="213" t="s">
        <v>85</v>
      </c>
      <c r="AY634" s="222" t="s">
        <v>171</v>
      </c>
    </row>
    <row r="635" customFormat="false" ht="16.5" hidden="false" customHeight="true" outlineLevel="0" collapsed="false">
      <c r="A635" s="213"/>
      <c r="B635" s="214"/>
      <c r="C635" s="215"/>
      <c r="D635" s="215"/>
      <c r="E635" s="216"/>
      <c r="F635" s="223" t="s">
        <v>968</v>
      </c>
      <c r="G635" s="223"/>
      <c r="H635" s="223"/>
      <c r="I635" s="223"/>
      <c r="J635" s="215"/>
      <c r="K635" s="218" t="n">
        <v>4.05</v>
      </c>
      <c r="L635" s="215"/>
      <c r="M635" s="215"/>
      <c r="N635" s="215"/>
      <c r="O635" s="215"/>
      <c r="P635" s="215"/>
      <c r="Q635" s="215"/>
      <c r="R635" s="219"/>
      <c r="T635" s="220"/>
      <c r="U635" s="215"/>
      <c r="V635" s="215"/>
      <c r="W635" s="215"/>
      <c r="X635" s="215"/>
      <c r="Y635" s="215"/>
      <c r="Z635" s="215"/>
      <c r="AA635" s="221"/>
      <c r="AT635" s="222" t="s">
        <v>179</v>
      </c>
      <c r="AU635" s="222" t="s">
        <v>112</v>
      </c>
      <c r="AV635" s="213" t="s">
        <v>112</v>
      </c>
      <c r="AW635" s="213" t="s">
        <v>39</v>
      </c>
      <c r="AX635" s="213" t="s">
        <v>85</v>
      </c>
      <c r="AY635" s="222" t="s">
        <v>171</v>
      </c>
    </row>
    <row r="636" s="233" customFormat="true" ht="16.5" hidden="false" customHeight="true" outlineLevel="0" collapsed="false">
      <c r="B636" s="234"/>
      <c r="C636" s="235"/>
      <c r="D636" s="235"/>
      <c r="E636" s="236"/>
      <c r="F636" s="237" t="s">
        <v>219</v>
      </c>
      <c r="G636" s="237"/>
      <c r="H636" s="237"/>
      <c r="I636" s="237"/>
      <c r="J636" s="235"/>
      <c r="K636" s="238" t="n">
        <v>7.29</v>
      </c>
      <c r="L636" s="235"/>
      <c r="M636" s="235"/>
      <c r="N636" s="235"/>
      <c r="O636" s="235"/>
      <c r="P636" s="235"/>
      <c r="Q636" s="235"/>
      <c r="R636" s="239"/>
      <c r="T636" s="240"/>
      <c r="U636" s="235"/>
      <c r="V636" s="235"/>
      <c r="W636" s="235"/>
      <c r="X636" s="235"/>
      <c r="Y636" s="235"/>
      <c r="Z636" s="235"/>
      <c r="AA636" s="241"/>
      <c r="AT636" s="242" t="s">
        <v>179</v>
      </c>
      <c r="AU636" s="242" t="s">
        <v>112</v>
      </c>
      <c r="AV636" s="233" t="s">
        <v>176</v>
      </c>
      <c r="AW636" s="233" t="s">
        <v>39</v>
      </c>
      <c r="AX636" s="233" t="s">
        <v>93</v>
      </c>
      <c r="AY636" s="242" t="s">
        <v>171</v>
      </c>
    </row>
    <row r="637" s="32" customFormat="true" ht="38.25" hidden="false" customHeight="true" outlineLevel="0" collapsed="false">
      <c r="B637" s="33"/>
      <c r="C637" s="243" t="s">
        <v>969</v>
      </c>
      <c r="D637" s="243" t="s">
        <v>243</v>
      </c>
      <c r="E637" s="244" t="s">
        <v>938</v>
      </c>
      <c r="F637" s="245" t="s">
        <v>939</v>
      </c>
      <c r="G637" s="245"/>
      <c r="H637" s="245"/>
      <c r="I637" s="245"/>
      <c r="J637" s="246" t="s">
        <v>261</v>
      </c>
      <c r="K637" s="247" t="n">
        <v>8.019</v>
      </c>
      <c r="L637" s="248" t="n">
        <v>0</v>
      </c>
      <c r="M637" s="248"/>
      <c r="N637" s="249" t="n">
        <f aca="false">ROUND(L637*K637,2)</f>
        <v>0</v>
      </c>
      <c r="O637" s="249"/>
      <c r="P637" s="249"/>
      <c r="Q637" s="249"/>
      <c r="R637" s="35"/>
      <c r="T637" s="210"/>
      <c r="U637" s="44" t="s">
        <v>50</v>
      </c>
      <c r="V637" s="34"/>
      <c r="W637" s="211" t="n">
        <f aca="false">V637*K637</f>
        <v>0</v>
      </c>
      <c r="X637" s="211" t="n">
        <v>0.0192</v>
      </c>
      <c r="Y637" s="211" t="n">
        <f aca="false">X637*K637</f>
        <v>0.1539648</v>
      </c>
      <c r="Z637" s="211" t="n">
        <v>0</v>
      </c>
      <c r="AA637" s="212" t="n">
        <f aca="false">Z637*K637</f>
        <v>0</v>
      </c>
      <c r="AR637" s="10" t="s">
        <v>375</v>
      </c>
      <c r="AT637" s="10" t="s">
        <v>243</v>
      </c>
      <c r="AU637" s="10" t="s">
        <v>112</v>
      </c>
      <c r="AY637" s="10" t="s">
        <v>171</v>
      </c>
      <c r="BE637" s="127" t="n">
        <f aca="false">IF(U637="základní",N637,0)</f>
        <v>0</v>
      </c>
      <c r="BF637" s="127" t="n">
        <f aca="false">IF(U637="snížená",N637,0)</f>
        <v>0</v>
      </c>
      <c r="BG637" s="127" t="n">
        <f aca="false">IF(U637="zákl. přenesená",N637,0)</f>
        <v>0</v>
      </c>
      <c r="BH637" s="127" t="n">
        <f aca="false">IF(U637="sníž. přenesená",N637,0)</f>
        <v>0</v>
      </c>
      <c r="BI637" s="127" t="n">
        <f aca="false">IF(U637="nulová",N637,0)</f>
        <v>0</v>
      </c>
      <c r="BJ637" s="10" t="s">
        <v>93</v>
      </c>
      <c r="BK637" s="127" t="n">
        <f aca="false">ROUND(L637*K637,2)</f>
        <v>0</v>
      </c>
      <c r="BL637" s="10" t="s">
        <v>251</v>
      </c>
      <c r="BM637" s="10" t="s">
        <v>970</v>
      </c>
    </row>
    <row r="638" customFormat="false" ht="25.5" hidden="false" customHeight="true" outlineLevel="0" collapsed="false">
      <c r="A638" s="32"/>
      <c r="B638" s="33"/>
      <c r="C638" s="203" t="s">
        <v>971</v>
      </c>
      <c r="D638" s="203" t="s">
        <v>172</v>
      </c>
      <c r="E638" s="204" t="s">
        <v>972</v>
      </c>
      <c r="F638" s="205" t="s">
        <v>973</v>
      </c>
      <c r="G638" s="205"/>
      <c r="H638" s="205"/>
      <c r="I638" s="205"/>
      <c r="J638" s="206" t="s">
        <v>261</v>
      </c>
      <c r="K638" s="207" t="n">
        <v>7.29</v>
      </c>
      <c r="L638" s="208" t="n">
        <v>0</v>
      </c>
      <c r="M638" s="208"/>
      <c r="N638" s="209" t="n">
        <f aca="false">ROUND(L638*K638,2)</f>
        <v>0</v>
      </c>
      <c r="O638" s="209"/>
      <c r="P638" s="209"/>
      <c r="Q638" s="209"/>
      <c r="R638" s="35"/>
      <c r="T638" s="210"/>
      <c r="U638" s="44" t="s">
        <v>50</v>
      </c>
      <c r="V638" s="34"/>
      <c r="W638" s="211" t="n">
        <f aca="false">V638*K638</f>
        <v>0</v>
      </c>
      <c r="X638" s="211" t="n">
        <v>0</v>
      </c>
      <c r="Y638" s="211" t="n">
        <f aca="false">X638*K638</f>
        <v>0</v>
      </c>
      <c r="Z638" s="211" t="n">
        <v>0</v>
      </c>
      <c r="AA638" s="212" t="n">
        <f aca="false">Z638*K638</f>
        <v>0</v>
      </c>
      <c r="AR638" s="10" t="s">
        <v>251</v>
      </c>
      <c r="AT638" s="10" t="s">
        <v>172</v>
      </c>
      <c r="AU638" s="10" t="s">
        <v>112</v>
      </c>
      <c r="AY638" s="10" t="s">
        <v>171</v>
      </c>
      <c r="BE638" s="127" t="n">
        <f aca="false">IF(U638="základní",N638,0)</f>
        <v>0</v>
      </c>
      <c r="BF638" s="127" t="n">
        <f aca="false">IF(U638="snížená",N638,0)</f>
        <v>0</v>
      </c>
      <c r="BG638" s="127" t="n">
        <f aca="false">IF(U638="zákl. přenesená",N638,0)</f>
        <v>0</v>
      </c>
      <c r="BH638" s="127" t="n">
        <f aca="false">IF(U638="sníž. přenesená",N638,0)</f>
        <v>0</v>
      </c>
      <c r="BI638" s="127" t="n">
        <f aca="false">IF(U638="nulová",N638,0)</f>
        <v>0</v>
      </c>
      <c r="BJ638" s="10" t="s">
        <v>93</v>
      </c>
      <c r="BK638" s="127" t="n">
        <f aca="false">ROUND(L638*K638,2)</f>
        <v>0</v>
      </c>
      <c r="BL638" s="10" t="s">
        <v>251</v>
      </c>
      <c r="BM638" s="10" t="s">
        <v>974</v>
      </c>
    </row>
    <row r="639" s="213" customFormat="true" ht="16.5" hidden="false" customHeight="true" outlineLevel="0" collapsed="false">
      <c r="B639" s="214"/>
      <c r="C639" s="215"/>
      <c r="D639" s="215"/>
      <c r="E639" s="216"/>
      <c r="F639" s="217" t="s">
        <v>967</v>
      </c>
      <c r="G639" s="217"/>
      <c r="H639" s="217"/>
      <c r="I639" s="217"/>
      <c r="J639" s="215"/>
      <c r="K639" s="218" t="n">
        <v>3.24</v>
      </c>
      <c r="L639" s="215"/>
      <c r="M639" s="215"/>
      <c r="N639" s="215"/>
      <c r="O639" s="215"/>
      <c r="P639" s="215"/>
      <c r="Q639" s="215"/>
      <c r="R639" s="219"/>
      <c r="T639" s="220"/>
      <c r="U639" s="215"/>
      <c r="V639" s="215"/>
      <c r="W639" s="215"/>
      <c r="X639" s="215"/>
      <c r="Y639" s="215"/>
      <c r="Z639" s="215"/>
      <c r="AA639" s="221"/>
      <c r="AT639" s="222" t="s">
        <v>179</v>
      </c>
      <c r="AU639" s="222" t="s">
        <v>112</v>
      </c>
      <c r="AV639" s="213" t="s">
        <v>112</v>
      </c>
      <c r="AW639" s="213" t="s">
        <v>39</v>
      </c>
      <c r="AX639" s="213" t="s">
        <v>85</v>
      </c>
      <c r="AY639" s="222" t="s">
        <v>171</v>
      </c>
    </row>
    <row r="640" customFormat="false" ht="16.5" hidden="false" customHeight="true" outlineLevel="0" collapsed="false">
      <c r="A640" s="213"/>
      <c r="B640" s="214"/>
      <c r="C640" s="215"/>
      <c r="D640" s="215"/>
      <c r="E640" s="216"/>
      <c r="F640" s="223" t="s">
        <v>968</v>
      </c>
      <c r="G640" s="223"/>
      <c r="H640" s="223"/>
      <c r="I640" s="223"/>
      <c r="J640" s="215"/>
      <c r="K640" s="218" t="n">
        <v>4.05</v>
      </c>
      <c r="L640" s="215"/>
      <c r="M640" s="215"/>
      <c r="N640" s="215"/>
      <c r="O640" s="215"/>
      <c r="P640" s="215"/>
      <c r="Q640" s="215"/>
      <c r="R640" s="219"/>
      <c r="T640" s="220"/>
      <c r="U640" s="215"/>
      <c r="V640" s="215"/>
      <c r="W640" s="215"/>
      <c r="X640" s="215"/>
      <c r="Y640" s="215"/>
      <c r="Z640" s="215"/>
      <c r="AA640" s="221"/>
      <c r="AT640" s="222" t="s">
        <v>179</v>
      </c>
      <c r="AU640" s="222" t="s">
        <v>112</v>
      </c>
      <c r="AV640" s="213" t="s">
        <v>112</v>
      </c>
      <c r="AW640" s="213" t="s">
        <v>39</v>
      </c>
      <c r="AX640" s="213" t="s">
        <v>85</v>
      </c>
      <c r="AY640" s="222" t="s">
        <v>171</v>
      </c>
    </row>
    <row r="641" s="233" customFormat="true" ht="16.5" hidden="false" customHeight="true" outlineLevel="0" collapsed="false">
      <c r="B641" s="234"/>
      <c r="C641" s="235"/>
      <c r="D641" s="235"/>
      <c r="E641" s="236"/>
      <c r="F641" s="237" t="s">
        <v>219</v>
      </c>
      <c r="G641" s="237"/>
      <c r="H641" s="237"/>
      <c r="I641" s="237"/>
      <c r="J641" s="235"/>
      <c r="K641" s="238" t="n">
        <v>7.29</v>
      </c>
      <c r="L641" s="235"/>
      <c r="M641" s="235"/>
      <c r="N641" s="235"/>
      <c r="O641" s="235"/>
      <c r="P641" s="235"/>
      <c r="Q641" s="235"/>
      <c r="R641" s="239"/>
      <c r="T641" s="240"/>
      <c r="U641" s="235"/>
      <c r="V641" s="235"/>
      <c r="W641" s="235"/>
      <c r="X641" s="235"/>
      <c r="Y641" s="235"/>
      <c r="Z641" s="235"/>
      <c r="AA641" s="241"/>
      <c r="AT641" s="242" t="s">
        <v>179</v>
      </c>
      <c r="AU641" s="242" t="s">
        <v>112</v>
      </c>
      <c r="AV641" s="233" t="s">
        <v>176</v>
      </c>
      <c r="AW641" s="233" t="s">
        <v>39</v>
      </c>
      <c r="AX641" s="233" t="s">
        <v>93</v>
      </c>
      <c r="AY641" s="242" t="s">
        <v>171</v>
      </c>
    </row>
    <row r="642" s="32" customFormat="true" ht="16.5" hidden="false" customHeight="true" outlineLevel="0" collapsed="false">
      <c r="B642" s="33"/>
      <c r="C642" s="203" t="s">
        <v>975</v>
      </c>
      <c r="D642" s="203" t="s">
        <v>172</v>
      </c>
      <c r="E642" s="204" t="s">
        <v>976</v>
      </c>
      <c r="F642" s="205" t="s">
        <v>977</v>
      </c>
      <c r="G642" s="205"/>
      <c r="H642" s="205"/>
      <c r="I642" s="205"/>
      <c r="J642" s="206" t="s">
        <v>261</v>
      </c>
      <c r="K642" s="207" t="n">
        <v>15.852</v>
      </c>
      <c r="L642" s="208" t="n">
        <v>0</v>
      </c>
      <c r="M642" s="208"/>
      <c r="N642" s="209" t="n">
        <f aca="false">ROUND(L642*K642,2)</f>
        <v>0</v>
      </c>
      <c r="O642" s="209"/>
      <c r="P642" s="209"/>
      <c r="Q642" s="209"/>
      <c r="R642" s="35"/>
      <c r="T642" s="210"/>
      <c r="U642" s="44" t="s">
        <v>50</v>
      </c>
      <c r="V642" s="34"/>
      <c r="W642" s="211" t="n">
        <f aca="false">V642*K642</f>
        <v>0</v>
      </c>
      <c r="X642" s="211" t="n">
        <v>0.0003</v>
      </c>
      <c r="Y642" s="211" t="n">
        <f aca="false">X642*K642</f>
        <v>0.0047556</v>
      </c>
      <c r="Z642" s="211" t="n">
        <v>0</v>
      </c>
      <c r="AA642" s="212" t="n">
        <f aca="false">Z642*K642</f>
        <v>0</v>
      </c>
      <c r="AR642" s="10" t="s">
        <v>251</v>
      </c>
      <c r="AT642" s="10" t="s">
        <v>172</v>
      </c>
      <c r="AU642" s="10" t="s">
        <v>112</v>
      </c>
      <c r="AY642" s="10" t="s">
        <v>171</v>
      </c>
      <c r="BE642" s="127" t="n">
        <f aca="false">IF(U642="základní",N642,0)</f>
        <v>0</v>
      </c>
      <c r="BF642" s="127" t="n">
        <f aca="false">IF(U642="snížená",N642,0)</f>
        <v>0</v>
      </c>
      <c r="BG642" s="127" t="n">
        <f aca="false">IF(U642="zákl. přenesená",N642,0)</f>
        <v>0</v>
      </c>
      <c r="BH642" s="127" t="n">
        <f aca="false">IF(U642="sníž. přenesená",N642,0)</f>
        <v>0</v>
      </c>
      <c r="BI642" s="127" t="n">
        <f aca="false">IF(U642="nulová",N642,0)</f>
        <v>0</v>
      </c>
      <c r="BJ642" s="10" t="s">
        <v>93</v>
      </c>
      <c r="BK642" s="127" t="n">
        <f aca="false">ROUND(L642*K642,2)</f>
        <v>0</v>
      </c>
      <c r="BL642" s="10" t="s">
        <v>251</v>
      </c>
      <c r="BM642" s="10" t="s">
        <v>978</v>
      </c>
    </row>
    <row r="643" s="213" customFormat="true" ht="16.5" hidden="false" customHeight="true" outlineLevel="0" collapsed="false">
      <c r="B643" s="214"/>
      <c r="C643" s="215"/>
      <c r="D643" s="215"/>
      <c r="E643" s="216"/>
      <c r="F643" s="217" t="s">
        <v>967</v>
      </c>
      <c r="G643" s="217"/>
      <c r="H643" s="217"/>
      <c r="I643" s="217"/>
      <c r="J643" s="215"/>
      <c r="K643" s="218" t="n">
        <v>3.24</v>
      </c>
      <c r="L643" s="215"/>
      <c r="M643" s="215"/>
      <c r="N643" s="215"/>
      <c r="O643" s="215"/>
      <c r="P643" s="215"/>
      <c r="Q643" s="215"/>
      <c r="R643" s="219"/>
      <c r="T643" s="220"/>
      <c r="U643" s="215"/>
      <c r="V643" s="215"/>
      <c r="W643" s="215"/>
      <c r="X643" s="215"/>
      <c r="Y643" s="215"/>
      <c r="Z643" s="215"/>
      <c r="AA643" s="221"/>
      <c r="AT643" s="222" t="s">
        <v>179</v>
      </c>
      <c r="AU643" s="222" t="s">
        <v>112</v>
      </c>
      <c r="AV643" s="213" t="s">
        <v>112</v>
      </c>
      <c r="AW643" s="213" t="s">
        <v>39</v>
      </c>
      <c r="AX643" s="213" t="s">
        <v>85</v>
      </c>
      <c r="AY643" s="222" t="s">
        <v>171</v>
      </c>
    </row>
    <row r="644" customFormat="false" ht="16.5" hidden="false" customHeight="true" outlineLevel="0" collapsed="false">
      <c r="A644" s="213"/>
      <c r="B644" s="214"/>
      <c r="C644" s="215"/>
      <c r="D644" s="215"/>
      <c r="E644" s="216"/>
      <c r="F644" s="223" t="s">
        <v>968</v>
      </c>
      <c r="G644" s="223"/>
      <c r="H644" s="223"/>
      <c r="I644" s="223"/>
      <c r="J644" s="215"/>
      <c r="K644" s="218" t="n">
        <v>4.05</v>
      </c>
      <c r="L644" s="215"/>
      <c r="M644" s="215"/>
      <c r="N644" s="215"/>
      <c r="O644" s="215"/>
      <c r="P644" s="215"/>
      <c r="Q644" s="215"/>
      <c r="R644" s="219"/>
      <c r="T644" s="220"/>
      <c r="U644" s="215"/>
      <c r="V644" s="215"/>
      <c r="W644" s="215"/>
      <c r="X644" s="215"/>
      <c r="Y644" s="215"/>
      <c r="Z644" s="215"/>
      <c r="AA644" s="221"/>
      <c r="AT644" s="222" t="s">
        <v>179</v>
      </c>
      <c r="AU644" s="222" t="s">
        <v>112</v>
      </c>
      <c r="AV644" s="213" t="s">
        <v>112</v>
      </c>
      <c r="AW644" s="213" t="s">
        <v>39</v>
      </c>
      <c r="AX644" s="213" t="s">
        <v>85</v>
      </c>
      <c r="AY644" s="222" t="s">
        <v>171</v>
      </c>
    </row>
    <row r="645" customFormat="false" ht="16.5" hidden="false" customHeight="true" outlineLevel="0" collapsed="false">
      <c r="A645" s="213"/>
      <c r="B645" s="214"/>
      <c r="C645" s="215"/>
      <c r="D645" s="215"/>
      <c r="E645" s="216"/>
      <c r="F645" s="223" t="s">
        <v>979</v>
      </c>
      <c r="G645" s="223"/>
      <c r="H645" s="223"/>
      <c r="I645" s="223"/>
      <c r="J645" s="215"/>
      <c r="K645" s="218" t="n">
        <v>8.562</v>
      </c>
      <c r="L645" s="215"/>
      <c r="M645" s="215"/>
      <c r="N645" s="215"/>
      <c r="O645" s="215"/>
      <c r="P645" s="215"/>
      <c r="Q645" s="215"/>
      <c r="R645" s="219"/>
      <c r="T645" s="220"/>
      <c r="U645" s="215"/>
      <c r="V645" s="215"/>
      <c r="W645" s="215"/>
      <c r="X645" s="215"/>
      <c r="Y645" s="215"/>
      <c r="Z645" s="215"/>
      <c r="AA645" s="221"/>
      <c r="AT645" s="222" t="s">
        <v>179</v>
      </c>
      <c r="AU645" s="222" t="s">
        <v>112</v>
      </c>
      <c r="AV645" s="213" t="s">
        <v>112</v>
      </c>
      <c r="AW645" s="213" t="s">
        <v>39</v>
      </c>
      <c r="AX645" s="213" t="s">
        <v>85</v>
      </c>
      <c r="AY645" s="222" t="s">
        <v>171</v>
      </c>
    </row>
    <row r="646" s="233" customFormat="true" ht="16.5" hidden="false" customHeight="true" outlineLevel="0" collapsed="false">
      <c r="B646" s="234"/>
      <c r="C646" s="235"/>
      <c r="D646" s="235"/>
      <c r="E646" s="236"/>
      <c r="F646" s="237" t="s">
        <v>219</v>
      </c>
      <c r="G646" s="237"/>
      <c r="H646" s="237"/>
      <c r="I646" s="237"/>
      <c r="J646" s="235"/>
      <c r="K646" s="238" t="n">
        <v>15.852</v>
      </c>
      <c r="L646" s="235"/>
      <c r="M646" s="235"/>
      <c r="N646" s="235"/>
      <c r="O646" s="235"/>
      <c r="P646" s="235"/>
      <c r="Q646" s="235"/>
      <c r="R646" s="239"/>
      <c r="T646" s="240"/>
      <c r="U646" s="235"/>
      <c r="V646" s="235"/>
      <c r="W646" s="235"/>
      <c r="X646" s="235"/>
      <c r="Y646" s="235"/>
      <c r="Z646" s="235"/>
      <c r="AA646" s="241"/>
      <c r="AT646" s="242" t="s">
        <v>179</v>
      </c>
      <c r="AU646" s="242" t="s">
        <v>112</v>
      </c>
      <c r="AV646" s="233" t="s">
        <v>176</v>
      </c>
      <c r="AW646" s="233" t="s">
        <v>39</v>
      </c>
      <c r="AX646" s="233" t="s">
        <v>93</v>
      </c>
      <c r="AY646" s="242" t="s">
        <v>171</v>
      </c>
    </row>
    <row r="647" s="32" customFormat="true" ht="25.5" hidden="false" customHeight="true" outlineLevel="0" collapsed="false">
      <c r="B647" s="33"/>
      <c r="C647" s="203" t="s">
        <v>980</v>
      </c>
      <c r="D647" s="203" t="s">
        <v>172</v>
      </c>
      <c r="E647" s="204" t="s">
        <v>981</v>
      </c>
      <c r="F647" s="205" t="s">
        <v>982</v>
      </c>
      <c r="G647" s="205"/>
      <c r="H647" s="205"/>
      <c r="I647" s="205"/>
      <c r="J647" s="206" t="s">
        <v>655</v>
      </c>
      <c r="K647" s="252" t="n">
        <v>0</v>
      </c>
      <c r="L647" s="208" t="n">
        <v>0</v>
      </c>
      <c r="M647" s="208"/>
      <c r="N647" s="209" t="n">
        <f aca="false">ROUND(L647*K647,2)</f>
        <v>0</v>
      </c>
      <c r="O647" s="209"/>
      <c r="P647" s="209"/>
      <c r="Q647" s="209"/>
      <c r="R647" s="35"/>
      <c r="T647" s="210"/>
      <c r="U647" s="44" t="s">
        <v>50</v>
      </c>
      <c r="V647" s="34"/>
      <c r="W647" s="211" t="n">
        <f aca="false">V647*K647</f>
        <v>0</v>
      </c>
      <c r="X647" s="211" t="n">
        <v>0</v>
      </c>
      <c r="Y647" s="211" t="n">
        <f aca="false">X647*K647</f>
        <v>0</v>
      </c>
      <c r="Z647" s="211" t="n">
        <v>0</v>
      </c>
      <c r="AA647" s="212" t="n">
        <f aca="false">Z647*K647</f>
        <v>0</v>
      </c>
      <c r="AR647" s="10" t="s">
        <v>251</v>
      </c>
      <c r="AT647" s="10" t="s">
        <v>172</v>
      </c>
      <c r="AU647" s="10" t="s">
        <v>112</v>
      </c>
      <c r="AY647" s="10" t="s">
        <v>171</v>
      </c>
      <c r="BE647" s="127" t="n">
        <f aca="false">IF(U647="základní",N647,0)</f>
        <v>0</v>
      </c>
      <c r="BF647" s="127" t="n">
        <f aca="false">IF(U647="snížená",N647,0)</f>
        <v>0</v>
      </c>
      <c r="BG647" s="127" t="n">
        <f aca="false">IF(U647="zákl. přenesená",N647,0)</f>
        <v>0</v>
      </c>
      <c r="BH647" s="127" t="n">
        <f aca="false">IF(U647="sníž. přenesená",N647,0)</f>
        <v>0</v>
      </c>
      <c r="BI647" s="127" t="n">
        <f aca="false">IF(U647="nulová",N647,0)</f>
        <v>0</v>
      </c>
      <c r="BJ647" s="10" t="s">
        <v>93</v>
      </c>
      <c r="BK647" s="127" t="n">
        <f aca="false">ROUND(L647*K647,2)</f>
        <v>0</v>
      </c>
      <c r="BL647" s="10" t="s">
        <v>251</v>
      </c>
      <c r="BM647" s="10" t="s">
        <v>983</v>
      </c>
    </row>
    <row r="648" s="190" customFormat="true" ht="29.9" hidden="false" customHeight="true" outlineLevel="0" collapsed="false">
      <c r="B648" s="191"/>
      <c r="C648" s="192"/>
      <c r="D648" s="201" t="s">
        <v>142</v>
      </c>
      <c r="E648" s="201"/>
      <c r="F648" s="201"/>
      <c r="G648" s="201"/>
      <c r="H648" s="201"/>
      <c r="I648" s="201"/>
      <c r="J648" s="201"/>
      <c r="K648" s="201"/>
      <c r="L648" s="201"/>
      <c r="M648" s="201"/>
      <c r="N648" s="250" t="n">
        <f aca="false">BK648</f>
        <v>0</v>
      </c>
      <c r="O648" s="250"/>
      <c r="P648" s="250"/>
      <c r="Q648" s="250"/>
      <c r="R648" s="194"/>
      <c r="T648" s="195"/>
      <c r="U648" s="192"/>
      <c r="V648" s="192"/>
      <c r="W648" s="196" t="n">
        <f aca="false">SUM(W649:W672)</f>
        <v>0</v>
      </c>
      <c r="X648" s="192"/>
      <c r="Y648" s="196" t="n">
        <f aca="false">SUM(Y649:Y672)</f>
        <v>1.97625454</v>
      </c>
      <c r="Z648" s="192"/>
      <c r="AA648" s="197" t="n">
        <f aca="false">SUM(AA649:AA672)</f>
        <v>0</v>
      </c>
      <c r="AR648" s="198" t="s">
        <v>112</v>
      </c>
      <c r="AT648" s="199" t="s">
        <v>84</v>
      </c>
      <c r="AU648" s="199" t="s">
        <v>93</v>
      </c>
      <c r="AY648" s="198" t="s">
        <v>171</v>
      </c>
      <c r="BK648" s="200" t="n">
        <f aca="false">SUM(BK649:BK672)</f>
        <v>0</v>
      </c>
    </row>
    <row r="649" s="32" customFormat="true" ht="38.25" hidden="false" customHeight="true" outlineLevel="0" collapsed="false">
      <c r="B649" s="33"/>
      <c r="C649" s="203" t="s">
        <v>984</v>
      </c>
      <c r="D649" s="203" t="s">
        <v>172</v>
      </c>
      <c r="E649" s="204" t="s">
        <v>985</v>
      </c>
      <c r="F649" s="205" t="s">
        <v>986</v>
      </c>
      <c r="G649" s="205"/>
      <c r="H649" s="205"/>
      <c r="I649" s="205"/>
      <c r="J649" s="206" t="s">
        <v>261</v>
      </c>
      <c r="K649" s="207" t="n">
        <v>20.558</v>
      </c>
      <c r="L649" s="208" t="n">
        <v>0</v>
      </c>
      <c r="M649" s="208"/>
      <c r="N649" s="209" t="n">
        <f aca="false">ROUND(L649*K649,2)</f>
        <v>0</v>
      </c>
      <c r="O649" s="209"/>
      <c r="P649" s="209"/>
      <c r="Q649" s="209"/>
      <c r="R649" s="35"/>
      <c r="T649" s="210"/>
      <c r="U649" s="44" t="s">
        <v>50</v>
      </c>
      <c r="V649" s="34"/>
      <c r="W649" s="211" t="n">
        <f aca="false">V649*K649</f>
        <v>0</v>
      </c>
      <c r="X649" s="211" t="n">
        <v>0.0105</v>
      </c>
      <c r="Y649" s="211" t="n">
        <f aca="false">X649*K649</f>
        <v>0.215859</v>
      </c>
      <c r="Z649" s="211" t="n">
        <v>0</v>
      </c>
      <c r="AA649" s="212" t="n">
        <f aca="false">Z649*K649</f>
        <v>0</v>
      </c>
      <c r="AR649" s="10" t="s">
        <v>251</v>
      </c>
      <c r="AT649" s="10" t="s">
        <v>172</v>
      </c>
      <c r="AU649" s="10" t="s">
        <v>112</v>
      </c>
      <c r="AY649" s="10" t="s">
        <v>171</v>
      </c>
      <c r="BE649" s="127" t="n">
        <f aca="false">IF(U649="základní",N649,0)</f>
        <v>0</v>
      </c>
      <c r="BF649" s="127" t="n">
        <f aca="false">IF(U649="snížená",N649,0)</f>
        <v>0</v>
      </c>
      <c r="BG649" s="127" t="n">
        <f aca="false">IF(U649="zákl. přenesená",N649,0)</f>
        <v>0</v>
      </c>
      <c r="BH649" s="127" t="n">
        <f aca="false">IF(U649="sníž. přenesená",N649,0)</f>
        <v>0</v>
      </c>
      <c r="BI649" s="127" t="n">
        <f aca="false">IF(U649="nulová",N649,0)</f>
        <v>0</v>
      </c>
      <c r="BJ649" s="10" t="s">
        <v>93</v>
      </c>
      <c r="BK649" s="127" t="n">
        <f aca="false">ROUND(L649*K649,2)</f>
        <v>0</v>
      </c>
      <c r="BL649" s="10" t="s">
        <v>251</v>
      </c>
      <c r="BM649" s="10" t="s">
        <v>987</v>
      </c>
    </row>
    <row r="650" s="213" customFormat="true" ht="16.5" hidden="false" customHeight="true" outlineLevel="0" collapsed="false">
      <c r="B650" s="214"/>
      <c r="C650" s="215"/>
      <c r="D650" s="215"/>
      <c r="E650" s="216"/>
      <c r="F650" s="217" t="s">
        <v>296</v>
      </c>
      <c r="G650" s="217"/>
      <c r="H650" s="217"/>
      <c r="I650" s="217"/>
      <c r="J650" s="215"/>
      <c r="K650" s="218" t="n">
        <v>11.25</v>
      </c>
      <c r="L650" s="215"/>
      <c r="M650" s="215"/>
      <c r="N650" s="215"/>
      <c r="O650" s="215"/>
      <c r="P650" s="215"/>
      <c r="Q650" s="215"/>
      <c r="R650" s="219"/>
      <c r="T650" s="220"/>
      <c r="U650" s="215"/>
      <c r="V650" s="215"/>
      <c r="W650" s="215"/>
      <c r="X650" s="215"/>
      <c r="Y650" s="215"/>
      <c r="Z650" s="215"/>
      <c r="AA650" s="221"/>
      <c r="AT650" s="222" t="s">
        <v>179</v>
      </c>
      <c r="AU650" s="222" t="s">
        <v>112</v>
      </c>
      <c r="AV650" s="213" t="s">
        <v>112</v>
      </c>
      <c r="AW650" s="213" t="s">
        <v>39</v>
      </c>
      <c r="AX650" s="213" t="s">
        <v>85</v>
      </c>
      <c r="AY650" s="222" t="s">
        <v>171</v>
      </c>
    </row>
    <row r="651" customFormat="false" ht="16.5" hidden="false" customHeight="true" outlineLevel="0" collapsed="false">
      <c r="A651" s="213"/>
      <c r="B651" s="214"/>
      <c r="C651" s="215"/>
      <c r="D651" s="215"/>
      <c r="E651" s="216"/>
      <c r="F651" s="223" t="s">
        <v>988</v>
      </c>
      <c r="G651" s="223"/>
      <c r="H651" s="223"/>
      <c r="I651" s="223"/>
      <c r="J651" s="215"/>
      <c r="K651" s="218" t="n">
        <v>2.29</v>
      </c>
      <c r="L651" s="215"/>
      <c r="M651" s="215"/>
      <c r="N651" s="215"/>
      <c r="O651" s="215"/>
      <c r="P651" s="215"/>
      <c r="Q651" s="215"/>
      <c r="R651" s="219"/>
      <c r="T651" s="220"/>
      <c r="U651" s="215"/>
      <c r="V651" s="215"/>
      <c r="W651" s="215"/>
      <c r="X651" s="215"/>
      <c r="Y651" s="215"/>
      <c r="Z651" s="215"/>
      <c r="AA651" s="221"/>
      <c r="AT651" s="222" t="s">
        <v>179</v>
      </c>
      <c r="AU651" s="222" t="s">
        <v>112</v>
      </c>
      <c r="AV651" s="213" t="s">
        <v>112</v>
      </c>
      <c r="AW651" s="213" t="s">
        <v>39</v>
      </c>
      <c r="AX651" s="213" t="s">
        <v>85</v>
      </c>
      <c r="AY651" s="222" t="s">
        <v>171</v>
      </c>
    </row>
    <row r="652" s="224" customFormat="true" ht="16.5" hidden="false" customHeight="true" outlineLevel="0" collapsed="false">
      <c r="B652" s="225"/>
      <c r="C652" s="226"/>
      <c r="D652" s="226"/>
      <c r="E652" s="227"/>
      <c r="F652" s="228" t="s">
        <v>186</v>
      </c>
      <c r="G652" s="228"/>
      <c r="H652" s="228"/>
      <c r="I652" s="228"/>
      <c r="J652" s="226"/>
      <c r="K652" s="227"/>
      <c r="L652" s="226"/>
      <c r="M652" s="226"/>
      <c r="N652" s="226"/>
      <c r="O652" s="226"/>
      <c r="P652" s="226"/>
      <c r="Q652" s="226"/>
      <c r="R652" s="229"/>
      <c r="T652" s="230"/>
      <c r="U652" s="226"/>
      <c r="V652" s="226"/>
      <c r="W652" s="226"/>
      <c r="X652" s="226"/>
      <c r="Y652" s="226"/>
      <c r="Z652" s="226"/>
      <c r="AA652" s="231"/>
      <c r="AT652" s="232" t="s">
        <v>179</v>
      </c>
      <c r="AU652" s="232" t="s">
        <v>112</v>
      </c>
      <c r="AV652" s="224" t="s">
        <v>93</v>
      </c>
      <c r="AW652" s="224" t="s">
        <v>39</v>
      </c>
      <c r="AX652" s="224" t="s">
        <v>85</v>
      </c>
      <c r="AY652" s="232" t="s">
        <v>171</v>
      </c>
    </row>
    <row r="653" s="213" customFormat="true" ht="16.5" hidden="false" customHeight="true" outlineLevel="0" collapsed="false">
      <c r="B653" s="214"/>
      <c r="C653" s="215"/>
      <c r="D653" s="215"/>
      <c r="E653" s="216"/>
      <c r="F653" s="223" t="s">
        <v>287</v>
      </c>
      <c r="G653" s="223"/>
      <c r="H653" s="223"/>
      <c r="I653" s="223"/>
      <c r="J653" s="215"/>
      <c r="K653" s="218" t="n">
        <v>1.2</v>
      </c>
      <c r="L653" s="215"/>
      <c r="M653" s="215"/>
      <c r="N653" s="215"/>
      <c r="O653" s="215"/>
      <c r="P653" s="215"/>
      <c r="Q653" s="215"/>
      <c r="R653" s="219"/>
      <c r="T653" s="220"/>
      <c r="U653" s="215"/>
      <c r="V653" s="215"/>
      <c r="W653" s="215"/>
      <c r="X653" s="215"/>
      <c r="Y653" s="215"/>
      <c r="Z653" s="215"/>
      <c r="AA653" s="221"/>
      <c r="AT653" s="222" t="s">
        <v>179</v>
      </c>
      <c r="AU653" s="222" t="s">
        <v>112</v>
      </c>
      <c r="AV653" s="213" t="s">
        <v>112</v>
      </c>
      <c r="AW653" s="213" t="s">
        <v>39</v>
      </c>
      <c r="AX653" s="213" t="s">
        <v>85</v>
      </c>
      <c r="AY653" s="222" t="s">
        <v>171</v>
      </c>
    </row>
    <row r="654" s="213" customFormat="true" ht="16.5" hidden="false" customHeight="true" outlineLevel="0" collapsed="false">
      <c r="B654" s="214"/>
      <c r="C654" s="215"/>
      <c r="D654" s="215"/>
      <c r="E654" s="216"/>
      <c r="F654" s="223" t="s">
        <v>288</v>
      </c>
      <c r="G654" s="223"/>
      <c r="H654" s="223"/>
      <c r="I654" s="223"/>
      <c r="J654" s="215"/>
      <c r="K654" s="218" t="n">
        <v>3.54</v>
      </c>
      <c r="L654" s="215"/>
      <c r="M654" s="215"/>
      <c r="N654" s="215"/>
      <c r="O654" s="215"/>
      <c r="P654" s="215"/>
      <c r="Q654" s="215"/>
      <c r="R654" s="219"/>
      <c r="T654" s="220"/>
      <c r="U654" s="215"/>
      <c r="V654" s="215"/>
      <c r="W654" s="215"/>
      <c r="X654" s="215"/>
      <c r="Y654" s="215"/>
      <c r="Z654" s="215"/>
      <c r="AA654" s="221"/>
      <c r="AT654" s="222" t="s">
        <v>179</v>
      </c>
      <c r="AU654" s="222" t="s">
        <v>112</v>
      </c>
      <c r="AV654" s="213" t="s">
        <v>112</v>
      </c>
      <c r="AW654" s="213" t="s">
        <v>39</v>
      </c>
      <c r="AX654" s="213" t="s">
        <v>85</v>
      </c>
      <c r="AY654" s="222" t="s">
        <v>171</v>
      </c>
    </row>
    <row r="655" s="213" customFormat="true" ht="16.5" hidden="false" customHeight="true" outlineLevel="0" collapsed="false">
      <c r="B655" s="214"/>
      <c r="C655" s="215"/>
      <c r="D655" s="215"/>
      <c r="E655" s="216"/>
      <c r="F655" s="223" t="s">
        <v>989</v>
      </c>
      <c r="G655" s="223"/>
      <c r="H655" s="223"/>
      <c r="I655" s="223"/>
      <c r="J655" s="215"/>
      <c r="K655" s="218" t="n">
        <v>2.678</v>
      </c>
      <c r="L655" s="215"/>
      <c r="M655" s="215"/>
      <c r="N655" s="215"/>
      <c r="O655" s="215"/>
      <c r="P655" s="215"/>
      <c r="Q655" s="215"/>
      <c r="R655" s="219"/>
      <c r="T655" s="220"/>
      <c r="U655" s="215"/>
      <c r="V655" s="215"/>
      <c r="W655" s="215"/>
      <c r="X655" s="215"/>
      <c r="Y655" s="215"/>
      <c r="Z655" s="215"/>
      <c r="AA655" s="221"/>
      <c r="AT655" s="222" t="s">
        <v>179</v>
      </c>
      <c r="AU655" s="222" t="s">
        <v>112</v>
      </c>
      <c r="AV655" s="213" t="s">
        <v>112</v>
      </c>
      <c r="AW655" s="213" t="s">
        <v>39</v>
      </c>
      <c r="AX655" s="213" t="s">
        <v>85</v>
      </c>
      <c r="AY655" s="222" t="s">
        <v>171</v>
      </c>
    </row>
    <row r="656" s="213" customFormat="true" ht="16.5" hidden="false" customHeight="true" outlineLevel="0" collapsed="false">
      <c r="B656" s="214"/>
      <c r="C656" s="215"/>
      <c r="D656" s="215"/>
      <c r="E656" s="216"/>
      <c r="F656" s="223" t="s">
        <v>990</v>
      </c>
      <c r="G656" s="223"/>
      <c r="H656" s="223"/>
      <c r="I656" s="223"/>
      <c r="J656" s="215"/>
      <c r="K656" s="218" t="n">
        <v>-0.4</v>
      </c>
      <c r="L656" s="215"/>
      <c r="M656" s="215"/>
      <c r="N656" s="215"/>
      <c r="O656" s="215"/>
      <c r="P656" s="215"/>
      <c r="Q656" s="215"/>
      <c r="R656" s="219"/>
      <c r="T656" s="220"/>
      <c r="U656" s="215"/>
      <c r="V656" s="215"/>
      <c r="W656" s="215"/>
      <c r="X656" s="215"/>
      <c r="Y656" s="215"/>
      <c r="Z656" s="215"/>
      <c r="AA656" s="221"/>
      <c r="AT656" s="222" t="s">
        <v>179</v>
      </c>
      <c r="AU656" s="222" t="s">
        <v>112</v>
      </c>
      <c r="AV656" s="213" t="s">
        <v>112</v>
      </c>
      <c r="AW656" s="213" t="s">
        <v>39</v>
      </c>
      <c r="AX656" s="213" t="s">
        <v>85</v>
      </c>
      <c r="AY656" s="222" t="s">
        <v>171</v>
      </c>
    </row>
    <row r="657" s="224" customFormat="true" ht="16.5" hidden="false" customHeight="true" outlineLevel="0" collapsed="false">
      <c r="B657" s="225"/>
      <c r="C657" s="226"/>
      <c r="D657" s="226"/>
      <c r="E657" s="227"/>
      <c r="F657" s="228" t="s">
        <v>291</v>
      </c>
      <c r="G657" s="228"/>
      <c r="H657" s="228"/>
      <c r="I657" s="228"/>
      <c r="J657" s="226"/>
      <c r="K657" s="227"/>
      <c r="L657" s="226"/>
      <c r="M657" s="226"/>
      <c r="N657" s="226"/>
      <c r="O657" s="226"/>
      <c r="P657" s="226"/>
      <c r="Q657" s="226"/>
      <c r="R657" s="229"/>
      <c r="T657" s="230"/>
      <c r="U657" s="226"/>
      <c r="V657" s="226"/>
      <c r="W657" s="226"/>
      <c r="X657" s="226"/>
      <c r="Y657" s="226"/>
      <c r="Z657" s="226"/>
      <c r="AA657" s="231"/>
      <c r="AT657" s="232" t="s">
        <v>179</v>
      </c>
      <c r="AU657" s="232" t="s">
        <v>112</v>
      </c>
      <c r="AV657" s="224" t="s">
        <v>93</v>
      </c>
      <c r="AW657" s="224" t="s">
        <v>39</v>
      </c>
      <c r="AX657" s="224" t="s">
        <v>85</v>
      </c>
      <c r="AY657" s="232" t="s">
        <v>171</v>
      </c>
    </row>
    <row r="658" s="233" customFormat="true" ht="16.5" hidden="false" customHeight="true" outlineLevel="0" collapsed="false">
      <c r="B658" s="234"/>
      <c r="C658" s="235"/>
      <c r="D658" s="235"/>
      <c r="E658" s="236"/>
      <c r="F658" s="237" t="s">
        <v>219</v>
      </c>
      <c r="G658" s="237"/>
      <c r="H658" s="237"/>
      <c r="I658" s="237"/>
      <c r="J658" s="235"/>
      <c r="K658" s="238" t="n">
        <v>20.558</v>
      </c>
      <c r="L658" s="235"/>
      <c r="M658" s="235"/>
      <c r="N658" s="235"/>
      <c r="O658" s="235"/>
      <c r="P658" s="235"/>
      <c r="Q658" s="235"/>
      <c r="R658" s="239"/>
      <c r="T658" s="240"/>
      <c r="U658" s="235"/>
      <c r="V658" s="235"/>
      <c r="W658" s="235"/>
      <c r="X658" s="235"/>
      <c r="Y658" s="235"/>
      <c r="Z658" s="235"/>
      <c r="AA658" s="241"/>
      <c r="AT658" s="242" t="s">
        <v>179</v>
      </c>
      <c r="AU658" s="242" t="s">
        <v>112</v>
      </c>
      <c r="AV658" s="233" t="s">
        <v>176</v>
      </c>
      <c r="AW658" s="233" t="s">
        <v>39</v>
      </c>
      <c r="AX658" s="233" t="s">
        <v>93</v>
      </c>
      <c r="AY658" s="242" t="s">
        <v>171</v>
      </c>
    </row>
    <row r="659" s="213" customFormat="true" ht="16.5" hidden="false" customHeight="true" outlineLevel="0" collapsed="false">
      <c r="B659" s="214"/>
      <c r="C659" s="215"/>
      <c r="D659" s="215"/>
      <c r="E659" s="216"/>
      <c r="F659" s="223"/>
      <c r="G659" s="223"/>
      <c r="H659" s="223"/>
      <c r="I659" s="223"/>
      <c r="J659" s="215"/>
      <c r="K659" s="218" t="n">
        <v>0</v>
      </c>
      <c r="L659" s="215"/>
      <c r="M659" s="215"/>
      <c r="N659" s="215"/>
      <c r="O659" s="215"/>
      <c r="P659" s="215"/>
      <c r="Q659" s="215"/>
      <c r="R659" s="219"/>
      <c r="T659" s="220"/>
      <c r="U659" s="215"/>
      <c r="V659" s="215"/>
      <c r="W659" s="215"/>
      <c r="X659" s="215"/>
      <c r="Y659" s="215"/>
      <c r="Z659" s="215"/>
      <c r="AA659" s="221"/>
      <c r="AT659" s="222" t="s">
        <v>179</v>
      </c>
      <c r="AU659" s="222" t="s">
        <v>112</v>
      </c>
      <c r="AV659" s="213" t="s">
        <v>112</v>
      </c>
      <c r="AW659" s="213" t="s">
        <v>39</v>
      </c>
      <c r="AX659" s="213" t="s">
        <v>85</v>
      </c>
      <c r="AY659" s="222" t="s">
        <v>171</v>
      </c>
    </row>
    <row r="660" s="233" customFormat="true" ht="16.5" hidden="false" customHeight="true" outlineLevel="0" collapsed="false">
      <c r="B660" s="234"/>
      <c r="C660" s="235"/>
      <c r="D660" s="235"/>
      <c r="E660" s="236"/>
      <c r="F660" s="237" t="s">
        <v>219</v>
      </c>
      <c r="G660" s="237"/>
      <c r="H660" s="237"/>
      <c r="I660" s="237"/>
      <c r="J660" s="235"/>
      <c r="K660" s="238" t="n">
        <v>0</v>
      </c>
      <c r="L660" s="235"/>
      <c r="M660" s="235"/>
      <c r="N660" s="235"/>
      <c r="O660" s="235"/>
      <c r="P660" s="235"/>
      <c r="Q660" s="235"/>
      <c r="R660" s="239"/>
      <c r="T660" s="240"/>
      <c r="U660" s="235"/>
      <c r="V660" s="235"/>
      <c r="W660" s="235"/>
      <c r="X660" s="235"/>
      <c r="Y660" s="235"/>
      <c r="Z660" s="235"/>
      <c r="AA660" s="241"/>
      <c r="AT660" s="242" t="s">
        <v>179</v>
      </c>
      <c r="AU660" s="242" t="s">
        <v>112</v>
      </c>
      <c r="AV660" s="233" t="s">
        <v>176</v>
      </c>
      <c r="AW660" s="233" t="s">
        <v>39</v>
      </c>
      <c r="AX660" s="233" t="s">
        <v>85</v>
      </c>
      <c r="AY660" s="242" t="s">
        <v>171</v>
      </c>
    </row>
    <row r="661" s="32" customFormat="true" ht="25.5" hidden="false" customHeight="true" outlineLevel="0" collapsed="false">
      <c r="B661" s="33"/>
      <c r="C661" s="243" t="s">
        <v>991</v>
      </c>
      <c r="D661" s="243" t="s">
        <v>243</v>
      </c>
      <c r="E661" s="244" t="s">
        <v>992</v>
      </c>
      <c r="F661" s="245" t="s">
        <v>993</v>
      </c>
      <c r="G661" s="245"/>
      <c r="H661" s="245"/>
      <c r="I661" s="245"/>
      <c r="J661" s="246" t="s">
        <v>261</v>
      </c>
      <c r="K661" s="247" t="n">
        <v>22.614</v>
      </c>
      <c r="L661" s="248" t="n">
        <v>0</v>
      </c>
      <c r="M661" s="248"/>
      <c r="N661" s="249" t="n">
        <f aca="false">ROUND(L661*K661,2)</f>
        <v>0</v>
      </c>
      <c r="O661" s="249"/>
      <c r="P661" s="249"/>
      <c r="Q661" s="249"/>
      <c r="R661" s="35"/>
      <c r="T661" s="210"/>
      <c r="U661" s="44" t="s">
        <v>50</v>
      </c>
      <c r="V661" s="34"/>
      <c r="W661" s="211" t="n">
        <f aca="false">V661*K661</f>
        <v>0</v>
      </c>
      <c r="X661" s="211" t="n">
        <v>0.07</v>
      </c>
      <c r="Y661" s="211" t="n">
        <f aca="false">X661*K661</f>
        <v>1.58298</v>
      </c>
      <c r="Z661" s="211" t="n">
        <v>0</v>
      </c>
      <c r="AA661" s="212" t="n">
        <f aca="false">Z661*K661</f>
        <v>0</v>
      </c>
      <c r="AR661" s="10" t="s">
        <v>375</v>
      </c>
      <c r="AT661" s="10" t="s">
        <v>243</v>
      </c>
      <c r="AU661" s="10" t="s">
        <v>112</v>
      </c>
      <c r="AY661" s="10" t="s">
        <v>171</v>
      </c>
      <c r="BE661" s="127" t="n">
        <f aca="false">IF(U661="základní",N661,0)</f>
        <v>0</v>
      </c>
      <c r="BF661" s="127" t="n">
        <f aca="false">IF(U661="snížená",N661,0)</f>
        <v>0</v>
      </c>
      <c r="BG661" s="127" t="n">
        <f aca="false">IF(U661="zákl. přenesená",N661,0)</f>
        <v>0</v>
      </c>
      <c r="BH661" s="127" t="n">
        <f aca="false">IF(U661="sníž. přenesená",N661,0)</f>
        <v>0</v>
      </c>
      <c r="BI661" s="127" t="n">
        <f aca="false">IF(U661="nulová",N661,0)</f>
        <v>0</v>
      </c>
      <c r="BJ661" s="10" t="s">
        <v>93</v>
      </c>
      <c r="BK661" s="127" t="n">
        <f aca="false">ROUND(L661*K661,2)</f>
        <v>0</v>
      </c>
      <c r="BL661" s="10" t="s">
        <v>251</v>
      </c>
      <c r="BM661" s="10" t="s">
        <v>994</v>
      </c>
    </row>
    <row r="662" customFormat="false" ht="25.5" hidden="false" customHeight="true" outlineLevel="0" collapsed="false">
      <c r="A662" s="32"/>
      <c r="B662" s="33"/>
      <c r="C662" s="203" t="s">
        <v>995</v>
      </c>
      <c r="D662" s="203" t="s">
        <v>172</v>
      </c>
      <c r="E662" s="204" t="s">
        <v>996</v>
      </c>
      <c r="F662" s="205" t="s">
        <v>997</v>
      </c>
      <c r="G662" s="205"/>
      <c r="H662" s="205"/>
      <c r="I662" s="205"/>
      <c r="J662" s="206" t="s">
        <v>261</v>
      </c>
      <c r="K662" s="207" t="n">
        <v>7.018</v>
      </c>
      <c r="L662" s="208" t="n">
        <v>0</v>
      </c>
      <c r="M662" s="208"/>
      <c r="N662" s="209" t="n">
        <f aca="false">ROUND(L662*K662,2)</f>
        <v>0</v>
      </c>
      <c r="O662" s="209"/>
      <c r="P662" s="209"/>
      <c r="Q662" s="209"/>
      <c r="R662" s="35"/>
      <c r="T662" s="210"/>
      <c r="U662" s="44" t="s">
        <v>50</v>
      </c>
      <c r="V662" s="34"/>
      <c r="W662" s="211" t="n">
        <f aca="false">V662*K662</f>
        <v>0</v>
      </c>
      <c r="X662" s="211" t="n">
        <v>0</v>
      </c>
      <c r="Y662" s="211" t="n">
        <f aca="false">X662*K662</f>
        <v>0</v>
      </c>
      <c r="Z662" s="211" t="n">
        <v>0</v>
      </c>
      <c r="AA662" s="212" t="n">
        <f aca="false">Z662*K662</f>
        <v>0</v>
      </c>
      <c r="AR662" s="10" t="s">
        <v>251</v>
      </c>
      <c r="AT662" s="10" t="s">
        <v>172</v>
      </c>
      <c r="AU662" s="10" t="s">
        <v>112</v>
      </c>
      <c r="AY662" s="10" t="s">
        <v>171</v>
      </c>
      <c r="BE662" s="127" t="n">
        <f aca="false">IF(U662="základní",N662,0)</f>
        <v>0</v>
      </c>
      <c r="BF662" s="127" t="n">
        <f aca="false">IF(U662="snížená",N662,0)</f>
        <v>0</v>
      </c>
      <c r="BG662" s="127" t="n">
        <f aca="false">IF(U662="zákl. přenesená",N662,0)</f>
        <v>0</v>
      </c>
      <c r="BH662" s="127" t="n">
        <f aca="false">IF(U662="sníž. přenesená",N662,0)</f>
        <v>0</v>
      </c>
      <c r="BI662" s="127" t="n">
        <f aca="false">IF(U662="nulová",N662,0)</f>
        <v>0</v>
      </c>
      <c r="BJ662" s="10" t="s">
        <v>93</v>
      </c>
      <c r="BK662" s="127" t="n">
        <f aca="false">ROUND(L662*K662,2)</f>
        <v>0</v>
      </c>
      <c r="BL662" s="10" t="s">
        <v>251</v>
      </c>
      <c r="BM662" s="10" t="s">
        <v>998</v>
      </c>
    </row>
    <row r="663" s="213" customFormat="true" ht="16.5" hidden="false" customHeight="true" outlineLevel="0" collapsed="false">
      <c r="B663" s="214"/>
      <c r="C663" s="215"/>
      <c r="D663" s="215"/>
      <c r="E663" s="216"/>
      <c r="F663" s="217" t="s">
        <v>287</v>
      </c>
      <c r="G663" s="217"/>
      <c r="H663" s="217"/>
      <c r="I663" s="217"/>
      <c r="J663" s="215"/>
      <c r="K663" s="218" t="n">
        <v>1.2</v>
      </c>
      <c r="L663" s="215"/>
      <c r="M663" s="215"/>
      <c r="N663" s="215"/>
      <c r="O663" s="215"/>
      <c r="P663" s="215"/>
      <c r="Q663" s="215"/>
      <c r="R663" s="219"/>
      <c r="T663" s="220"/>
      <c r="U663" s="215"/>
      <c r="V663" s="215"/>
      <c r="W663" s="215"/>
      <c r="X663" s="215"/>
      <c r="Y663" s="215"/>
      <c r="Z663" s="215"/>
      <c r="AA663" s="221"/>
      <c r="AT663" s="222" t="s">
        <v>179</v>
      </c>
      <c r="AU663" s="222" t="s">
        <v>112</v>
      </c>
      <c r="AV663" s="213" t="s">
        <v>112</v>
      </c>
      <c r="AW663" s="213" t="s">
        <v>39</v>
      </c>
      <c r="AX663" s="213" t="s">
        <v>85</v>
      </c>
      <c r="AY663" s="222" t="s">
        <v>171</v>
      </c>
    </row>
    <row r="664" customFormat="false" ht="16.5" hidden="false" customHeight="true" outlineLevel="0" collapsed="false">
      <c r="A664" s="213"/>
      <c r="B664" s="214"/>
      <c r="C664" s="215"/>
      <c r="D664" s="215"/>
      <c r="E664" s="216"/>
      <c r="F664" s="223" t="s">
        <v>288</v>
      </c>
      <c r="G664" s="223"/>
      <c r="H664" s="223"/>
      <c r="I664" s="223"/>
      <c r="J664" s="215"/>
      <c r="K664" s="218" t="n">
        <v>3.54</v>
      </c>
      <c r="L664" s="215"/>
      <c r="M664" s="215"/>
      <c r="N664" s="215"/>
      <c r="O664" s="215"/>
      <c r="P664" s="215"/>
      <c r="Q664" s="215"/>
      <c r="R664" s="219"/>
      <c r="T664" s="220"/>
      <c r="U664" s="215"/>
      <c r="V664" s="215"/>
      <c r="W664" s="215"/>
      <c r="X664" s="215"/>
      <c r="Y664" s="215"/>
      <c r="Z664" s="215"/>
      <c r="AA664" s="221"/>
      <c r="AT664" s="222" t="s">
        <v>179</v>
      </c>
      <c r="AU664" s="222" t="s">
        <v>112</v>
      </c>
      <c r="AV664" s="213" t="s">
        <v>112</v>
      </c>
      <c r="AW664" s="213" t="s">
        <v>39</v>
      </c>
      <c r="AX664" s="213" t="s">
        <v>85</v>
      </c>
      <c r="AY664" s="222" t="s">
        <v>171</v>
      </c>
    </row>
    <row r="665" customFormat="false" ht="16.5" hidden="false" customHeight="true" outlineLevel="0" collapsed="false">
      <c r="A665" s="213"/>
      <c r="B665" s="214"/>
      <c r="C665" s="215"/>
      <c r="D665" s="215"/>
      <c r="E665" s="216"/>
      <c r="F665" s="223" t="s">
        <v>989</v>
      </c>
      <c r="G665" s="223"/>
      <c r="H665" s="223"/>
      <c r="I665" s="223"/>
      <c r="J665" s="215"/>
      <c r="K665" s="218" t="n">
        <v>2.678</v>
      </c>
      <c r="L665" s="215"/>
      <c r="M665" s="215"/>
      <c r="N665" s="215"/>
      <c r="O665" s="215"/>
      <c r="P665" s="215"/>
      <c r="Q665" s="215"/>
      <c r="R665" s="219"/>
      <c r="T665" s="220"/>
      <c r="U665" s="215"/>
      <c r="V665" s="215"/>
      <c r="W665" s="215"/>
      <c r="X665" s="215"/>
      <c r="Y665" s="215"/>
      <c r="Z665" s="215"/>
      <c r="AA665" s="221"/>
      <c r="AT665" s="222" t="s">
        <v>179</v>
      </c>
      <c r="AU665" s="222" t="s">
        <v>112</v>
      </c>
      <c r="AV665" s="213" t="s">
        <v>112</v>
      </c>
      <c r="AW665" s="213" t="s">
        <v>39</v>
      </c>
      <c r="AX665" s="213" t="s">
        <v>85</v>
      </c>
      <c r="AY665" s="222" t="s">
        <v>171</v>
      </c>
    </row>
    <row r="666" customFormat="false" ht="16.5" hidden="false" customHeight="true" outlineLevel="0" collapsed="false">
      <c r="A666" s="213"/>
      <c r="B666" s="214"/>
      <c r="C666" s="215"/>
      <c r="D666" s="215"/>
      <c r="E666" s="216"/>
      <c r="F666" s="223" t="s">
        <v>990</v>
      </c>
      <c r="G666" s="223"/>
      <c r="H666" s="223"/>
      <c r="I666" s="223"/>
      <c r="J666" s="215"/>
      <c r="K666" s="218" t="n">
        <v>-0.4</v>
      </c>
      <c r="L666" s="215"/>
      <c r="M666" s="215"/>
      <c r="N666" s="215"/>
      <c r="O666" s="215"/>
      <c r="P666" s="215"/>
      <c r="Q666" s="215"/>
      <c r="R666" s="219"/>
      <c r="T666" s="220"/>
      <c r="U666" s="215"/>
      <c r="V666" s="215"/>
      <c r="W666" s="215"/>
      <c r="X666" s="215"/>
      <c r="Y666" s="215"/>
      <c r="Z666" s="215"/>
      <c r="AA666" s="221"/>
      <c r="AT666" s="222" t="s">
        <v>179</v>
      </c>
      <c r="AU666" s="222" t="s">
        <v>112</v>
      </c>
      <c r="AV666" s="213" t="s">
        <v>112</v>
      </c>
      <c r="AW666" s="213" t="s">
        <v>39</v>
      </c>
      <c r="AX666" s="213" t="s">
        <v>85</v>
      </c>
      <c r="AY666" s="222" t="s">
        <v>171</v>
      </c>
    </row>
    <row r="667" s="224" customFormat="true" ht="16.5" hidden="false" customHeight="true" outlineLevel="0" collapsed="false">
      <c r="B667" s="225"/>
      <c r="C667" s="226"/>
      <c r="D667" s="226"/>
      <c r="E667" s="227"/>
      <c r="F667" s="228" t="s">
        <v>291</v>
      </c>
      <c r="G667" s="228"/>
      <c r="H667" s="228"/>
      <c r="I667" s="228"/>
      <c r="J667" s="226"/>
      <c r="K667" s="227"/>
      <c r="L667" s="226"/>
      <c r="M667" s="226"/>
      <c r="N667" s="226"/>
      <c r="O667" s="226"/>
      <c r="P667" s="226"/>
      <c r="Q667" s="226"/>
      <c r="R667" s="229"/>
      <c r="T667" s="230"/>
      <c r="U667" s="226"/>
      <c r="V667" s="226"/>
      <c r="W667" s="226"/>
      <c r="X667" s="226"/>
      <c r="Y667" s="226"/>
      <c r="Z667" s="226"/>
      <c r="AA667" s="231"/>
      <c r="AT667" s="232" t="s">
        <v>179</v>
      </c>
      <c r="AU667" s="232" t="s">
        <v>112</v>
      </c>
      <c r="AV667" s="224" t="s">
        <v>93</v>
      </c>
      <c r="AW667" s="224" t="s">
        <v>39</v>
      </c>
      <c r="AX667" s="224" t="s">
        <v>85</v>
      </c>
      <c r="AY667" s="232" t="s">
        <v>171</v>
      </c>
    </row>
    <row r="668" s="233" customFormat="true" ht="16.5" hidden="false" customHeight="true" outlineLevel="0" collapsed="false">
      <c r="B668" s="234"/>
      <c r="C668" s="235"/>
      <c r="D668" s="235"/>
      <c r="E668" s="236"/>
      <c r="F668" s="237" t="s">
        <v>219</v>
      </c>
      <c r="G668" s="237"/>
      <c r="H668" s="237"/>
      <c r="I668" s="237"/>
      <c r="J668" s="235"/>
      <c r="K668" s="238" t="n">
        <v>7.018</v>
      </c>
      <c r="L668" s="235"/>
      <c r="M668" s="235"/>
      <c r="N668" s="235"/>
      <c r="O668" s="235"/>
      <c r="P668" s="235"/>
      <c r="Q668" s="235"/>
      <c r="R668" s="239"/>
      <c r="T668" s="240"/>
      <c r="U668" s="235"/>
      <c r="V668" s="235"/>
      <c r="W668" s="235"/>
      <c r="X668" s="235"/>
      <c r="Y668" s="235"/>
      <c r="Z668" s="235"/>
      <c r="AA668" s="241"/>
      <c r="AT668" s="242" t="s">
        <v>179</v>
      </c>
      <c r="AU668" s="242" t="s">
        <v>112</v>
      </c>
      <c r="AV668" s="233" t="s">
        <v>176</v>
      </c>
      <c r="AW668" s="233" t="s">
        <v>39</v>
      </c>
      <c r="AX668" s="233" t="s">
        <v>93</v>
      </c>
      <c r="AY668" s="242" t="s">
        <v>171</v>
      </c>
    </row>
    <row r="669" s="32" customFormat="true" ht="25.5" hidden="false" customHeight="true" outlineLevel="0" collapsed="false">
      <c r="B669" s="33"/>
      <c r="C669" s="203" t="s">
        <v>999</v>
      </c>
      <c r="D669" s="203" t="s">
        <v>172</v>
      </c>
      <c r="E669" s="204" t="s">
        <v>1000</v>
      </c>
      <c r="F669" s="205" t="s">
        <v>1001</v>
      </c>
      <c r="G669" s="205"/>
      <c r="H669" s="205"/>
      <c r="I669" s="205"/>
      <c r="J669" s="206" t="s">
        <v>261</v>
      </c>
      <c r="K669" s="207" t="n">
        <v>20.558</v>
      </c>
      <c r="L669" s="208" t="n">
        <v>0</v>
      </c>
      <c r="M669" s="208"/>
      <c r="N669" s="209" t="n">
        <f aca="false">ROUND(L669*K669,2)</f>
        <v>0</v>
      </c>
      <c r="O669" s="209"/>
      <c r="P669" s="209"/>
      <c r="Q669" s="209"/>
      <c r="R669" s="35"/>
      <c r="T669" s="210"/>
      <c r="U669" s="44" t="s">
        <v>50</v>
      </c>
      <c r="V669" s="34"/>
      <c r="W669" s="211" t="n">
        <f aca="false">V669*K669</f>
        <v>0</v>
      </c>
      <c r="X669" s="211" t="n">
        <v>0.008</v>
      </c>
      <c r="Y669" s="211" t="n">
        <f aca="false">X669*K669</f>
        <v>0.164464</v>
      </c>
      <c r="Z669" s="211" t="n">
        <v>0</v>
      </c>
      <c r="AA669" s="212" t="n">
        <f aca="false">Z669*K669</f>
        <v>0</v>
      </c>
      <c r="AR669" s="10" t="s">
        <v>251</v>
      </c>
      <c r="AT669" s="10" t="s">
        <v>172</v>
      </c>
      <c r="AU669" s="10" t="s">
        <v>112</v>
      </c>
      <c r="AY669" s="10" t="s">
        <v>171</v>
      </c>
      <c r="BE669" s="127" t="n">
        <f aca="false">IF(U669="základní",N669,0)</f>
        <v>0</v>
      </c>
      <c r="BF669" s="127" t="n">
        <f aca="false">IF(U669="snížená",N669,0)</f>
        <v>0</v>
      </c>
      <c r="BG669" s="127" t="n">
        <f aca="false">IF(U669="zákl. přenesená",N669,0)</f>
        <v>0</v>
      </c>
      <c r="BH669" s="127" t="n">
        <f aca="false">IF(U669="sníž. přenesená",N669,0)</f>
        <v>0</v>
      </c>
      <c r="BI669" s="127" t="n">
        <f aca="false">IF(U669="nulová",N669,0)</f>
        <v>0</v>
      </c>
      <c r="BJ669" s="10" t="s">
        <v>93</v>
      </c>
      <c r="BK669" s="127" t="n">
        <f aca="false">ROUND(L669*K669,2)</f>
        <v>0</v>
      </c>
      <c r="BL669" s="10" t="s">
        <v>251</v>
      </c>
      <c r="BM669" s="10" t="s">
        <v>1002</v>
      </c>
    </row>
    <row r="670" s="32" customFormat="true" ht="16.5" hidden="false" customHeight="true" outlineLevel="0" collapsed="false">
      <c r="B670" s="33"/>
      <c r="C670" s="203" t="s">
        <v>1003</v>
      </c>
      <c r="D670" s="203" t="s">
        <v>172</v>
      </c>
      <c r="E670" s="204" t="s">
        <v>1004</v>
      </c>
      <c r="F670" s="205" t="s">
        <v>1005</v>
      </c>
      <c r="G670" s="205"/>
      <c r="H670" s="205"/>
      <c r="I670" s="205"/>
      <c r="J670" s="206" t="s">
        <v>261</v>
      </c>
      <c r="K670" s="207" t="n">
        <v>20.558</v>
      </c>
      <c r="L670" s="208" t="n">
        <v>0</v>
      </c>
      <c r="M670" s="208"/>
      <c r="N670" s="209" t="n">
        <f aca="false">ROUND(L670*K670,2)</f>
        <v>0</v>
      </c>
      <c r="O670" s="209"/>
      <c r="P670" s="209"/>
      <c r="Q670" s="209"/>
      <c r="R670" s="35"/>
      <c r="T670" s="210"/>
      <c r="U670" s="44" t="s">
        <v>50</v>
      </c>
      <c r="V670" s="34"/>
      <c r="W670" s="211" t="n">
        <f aca="false">V670*K670</f>
        <v>0</v>
      </c>
      <c r="X670" s="211" t="n">
        <v>0.0004</v>
      </c>
      <c r="Y670" s="211" t="n">
        <f aca="false">X670*K670</f>
        <v>0.0082232</v>
      </c>
      <c r="Z670" s="211" t="n">
        <v>0</v>
      </c>
      <c r="AA670" s="212" t="n">
        <f aca="false">Z670*K670</f>
        <v>0</v>
      </c>
      <c r="AR670" s="10" t="s">
        <v>251</v>
      </c>
      <c r="AT670" s="10" t="s">
        <v>172</v>
      </c>
      <c r="AU670" s="10" t="s">
        <v>112</v>
      </c>
      <c r="AY670" s="10" t="s">
        <v>171</v>
      </c>
      <c r="BE670" s="127" t="n">
        <f aca="false">IF(U670="základní",N670,0)</f>
        <v>0</v>
      </c>
      <c r="BF670" s="127" t="n">
        <f aca="false">IF(U670="snížená",N670,0)</f>
        <v>0</v>
      </c>
      <c r="BG670" s="127" t="n">
        <f aca="false">IF(U670="zákl. přenesená",N670,0)</f>
        <v>0</v>
      </c>
      <c r="BH670" s="127" t="n">
        <f aca="false">IF(U670="sníž. přenesená",N670,0)</f>
        <v>0</v>
      </c>
      <c r="BI670" s="127" t="n">
        <f aca="false">IF(U670="nulová",N670,0)</f>
        <v>0</v>
      </c>
      <c r="BJ670" s="10" t="s">
        <v>93</v>
      </c>
      <c r="BK670" s="127" t="n">
        <f aca="false">ROUND(L670*K670,2)</f>
        <v>0</v>
      </c>
      <c r="BL670" s="10" t="s">
        <v>251</v>
      </c>
      <c r="BM670" s="10" t="s">
        <v>1006</v>
      </c>
    </row>
    <row r="671" s="32" customFormat="true" ht="25.5" hidden="false" customHeight="true" outlineLevel="0" collapsed="false">
      <c r="B671" s="33"/>
      <c r="C671" s="203" t="s">
        <v>1007</v>
      </c>
      <c r="D671" s="203" t="s">
        <v>172</v>
      </c>
      <c r="E671" s="204" t="s">
        <v>1008</v>
      </c>
      <c r="F671" s="205" t="s">
        <v>1009</v>
      </c>
      <c r="G671" s="205"/>
      <c r="H671" s="205"/>
      <c r="I671" s="205"/>
      <c r="J671" s="206" t="s">
        <v>261</v>
      </c>
      <c r="K671" s="207" t="n">
        <v>20.558</v>
      </c>
      <c r="L671" s="208" t="n">
        <v>0</v>
      </c>
      <c r="M671" s="208"/>
      <c r="N671" s="209" t="n">
        <f aca="false">ROUND(L671*K671,2)</f>
        <v>0</v>
      </c>
      <c r="O671" s="209"/>
      <c r="P671" s="209"/>
      <c r="Q671" s="209"/>
      <c r="R671" s="35"/>
      <c r="T671" s="210"/>
      <c r="U671" s="44" t="s">
        <v>50</v>
      </c>
      <c r="V671" s="34"/>
      <c r="W671" s="211" t="n">
        <f aca="false">V671*K671</f>
        <v>0</v>
      </c>
      <c r="X671" s="211" t="n">
        <v>0.00023</v>
      </c>
      <c r="Y671" s="211" t="n">
        <f aca="false">X671*K671</f>
        <v>0.00472834</v>
      </c>
      <c r="Z671" s="211" t="n">
        <v>0</v>
      </c>
      <c r="AA671" s="212" t="n">
        <f aca="false">Z671*K671</f>
        <v>0</v>
      </c>
      <c r="AR671" s="10" t="s">
        <v>251</v>
      </c>
      <c r="AT671" s="10" t="s">
        <v>172</v>
      </c>
      <c r="AU671" s="10" t="s">
        <v>112</v>
      </c>
      <c r="AY671" s="10" t="s">
        <v>171</v>
      </c>
      <c r="BE671" s="127" t="n">
        <f aca="false">IF(U671="základní",N671,0)</f>
        <v>0</v>
      </c>
      <c r="BF671" s="127" t="n">
        <f aca="false">IF(U671="snížená",N671,0)</f>
        <v>0</v>
      </c>
      <c r="BG671" s="127" t="n">
        <f aca="false">IF(U671="zákl. přenesená",N671,0)</f>
        <v>0</v>
      </c>
      <c r="BH671" s="127" t="n">
        <f aca="false">IF(U671="sníž. přenesená",N671,0)</f>
        <v>0</v>
      </c>
      <c r="BI671" s="127" t="n">
        <f aca="false">IF(U671="nulová",N671,0)</f>
        <v>0</v>
      </c>
      <c r="BJ671" s="10" t="s">
        <v>93</v>
      </c>
      <c r="BK671" s="127" t="n">
        <f aca="false">ROUND(L671*K671,2)</f>
        <v>0</v>
      </c>
      <c r="BL671" s="10" t="s">
        <v>251</v>
      </c>
      <c r="BM671" s="10" t="s">
        <v>1010</v>
      </c>
    </row>
    <row r="672" customFormat="false" ht="25.5" hidden="false" customHeight="true" outlineLevel="0" collapsed="false">
      <c r="A672" s="32"/>
      <c r="B672" s="33"/>
      <c r="C672" s="203" t="s">
        <v>1011</v>
      </c>
      <c r="D672" s="203" t="s">
        <v>172</v>
      </c>
      <c r="E672" s="204" t="s">
        <v>1012</v>
      </c>
      <c r="F672" s="205" t="s">
        <v>1013</v>
      </c>
      <c r="G672" s="205"/>
      <c r="H672" s="205"/>
      <c r="I672" s="205"/>
      <c r="J672" s="206" t="s">
        <v>655</v>
      </c>
      <c r="K672" s="252" t="n">
        <v>0</v>
      </c>
      <c r="L672" s="208" t="n">
        <v>0</v>
      </c>
      <c r="M672" s="208"/>
      <c r="N672" s="209" t="n">
        <f aca="false">ROUND(L672*K672,2)</f>
        <v>0</v>
      </c>
      <c r="O672" s="209"/>
      <c r="P672" s="209"/>
      <c r="Q672" s="209"/>
      <c r="R672" s="35"/>
      <c r="T672" s="210"/>
      <c r="U672" s="44" t="s">
        <v>50</v>
      </c>
      <c r="V672" s="34"/>
      <c r="W672" s="211" t="n">
        <f aca="false">V672*K672</f>
        <v>0</v>
      </c>
      <c r="X672" s="211" t="n">
        <v>0</v>
      </c>
      <c r="Y672" s="211" t="n">
        <f aca="false">X672*K672</f>
        <v>0</v>
      </c>
      <c r="Z672" s="211" t="n">
        <v>0</v>
      </c>
      <c r="AA672" s="212" t="n">
        <f aca="false">Z672*K672</f>
        <v>0</v>
      </c>
      <c r="AR672" s="10" t="s">
        <v>251</v>
      </c>
      <c r="AT672" s="10" t="s">
        <v>172</v>
      </c>
      <c r="AU672" s="10" t="s">
        <v>112</v>
      </c>
      <c r="AY672" s="10" t="s">
        <v>171</v>
      </c>
      <c r="BE672" s="127" t="n">
        <f aca="false">IF(U672="základní",N672,0)</f>
        <v>0</v>
      </c>
      <c r="BF672" s="127" t="n">
        <f aca="false">IF(U672="snížená",N672,0)</f>
        <v>0</v>
      </c>
      <c r="BG672" s="127" t="n">
        <f aca="false">IF(U672="zákl. přenesená",N672,0)</f>
        <v>0</v>
      </c>
      <c r="BH672" s="127" t="n">
        <f aca="false">IF(U672="sníž. přenesená",N672,0)</f>
        <v>0</v>
      </c>
      <c r="BI672" s="127" t="n">
        <f aca="false">IF(U672="nulová",N672,0)</f>
        <v>0</v>
      </c>
      <c r="BJ672" s="10" t="s">
        <v>93</v>
      </c>
      <c r="BK672" s="127" t="n">
        <f aca="false">ROUND(L672*K672,2)</f>
        <v>0</v>
      </c>
      <c r="BL672" s="10" t="s">
        <v>251</v>
      </c>
      <c r="BM672" s="10" t="s">
        <v>1014</v>
      </c>
    </row>
    <row r="673" s="190" customFormat="true" ht="29.9" hidden="false" customHeight="true" outlineLevel="0" collapsed="false">
      <c r="B673" s="191"/>
      <c r="C673" s="192"/>
      <c r="D673" s="201" t="s">
        <v>143</v>
      </c>
      <c r="E673" s="201"/>
      <c r="F673" s="201"/>
      <c r="G673" s="201"/>
      <c r="H673" s="201"/>
      <c r="I673" s="201"/>
      <c r="J673" s="201"/>
      <c r="K673" s="201"/>
      <c r="L673" s="201"/>
      <c r="M673" s="201"/>
      <c r="N673" s="250" t="n">
        <f aca="false">BK673</f>
        <v>0</v>
      </c>
      <c r="O673" s="250"/>
      <c r="P673" s="250"/>
      <c r="Q673" s="250"/>
      <c r="R673" s="194"/>
      <c r="T673" s="195"/>
      <c r="U673" s="192"/>
      <c r="V673" s="192"/>
      <c r="W673" s="196" t="n">
        <f aca="false">SUM(W674:W686)</f>
        <v>0</v>
      </c>
      <c r="X673" s="192"/>
      <c r="Y673" s="196" t="n">
        <f aca="false">SUM(Y674:Y686)</f>
        <v>0.01673474</v>
      </c>
      <c r="Z673" s="192"/>
      <c r="AA673" s="197" t="n">
        <f aca="false">SUM(AA674:AA686)</f>
        <v>0</v>
      </c>
      <c r="AR673" s="198" t="s">
        <v>112</v>
      </c>
      <c r="AT673" s="199" t="s">
        <v>84</v>
      </c>
      <c r="AU673" s="199" t="s">
        <v>93</v>
      </c>
      <c r="AY673" s="198" t="s">
        <v>171</v>
      </c>
      <c r="BK673" s="200" t="n">
        <f aca="false">SUM(BK674:BK686)</f>
        <v>0</v>
      </c>
    </row>
    <row r="674" s="32" customFormat="true" ht="38.25" hidden="false" customHeight="true" outlineLevel="0" collapsed="false">
      <c r="B674" s="33"/>
      <c r="C674" s="203" t="s">
        <v>1015</v>
      </c>
      <c r="D674" s="203" t="s">
        <v>172</v>
      </c>
      <c r="E674" s="204" t="s">
        <v>1016</v>
      </c>
      <c r="F674" s="205" t="s">
        <v>1017</v>
      </c>
      <c r="G674" s="205"/>
      <c r="H674" s="205"/>
      <c r="I674" s="205"/>
      <c r="J674" s="206" t="s">
        <v>261</v>
      </c>
      <c r="K674" s="207" t="n">
        <v>19.459</v>
      </c>
      <c r="L674" s="208" t="n">
        <v>0</v>
      </c>
      <c r="M674" s="208"/>
      <c r="N674" s="209" t="n">
        <f aca="false">ROUND(L674*K674,2)</f>
        <v>0</v>
      </c>
      <c r="O674" s="209"/>
      <c r="P674" s="209"/>
      <c r="Q674" s="209"/>
      <c r="R674" s="35"/>
      <c r="T674" s="210"/>
      <c r="U674" s="44" t="s">
        <v>50</v>
      </c>
      <c r="V674" s="34"/>
      <c r="W674" s="211" t="n">
        <f aca="false">V674*K674</f>
        <v>0</v>
      </c>
      <c r="X674" s="211" t="n">
        <v>0.00014</v>
      </c>
      <c r="Y674" s="211" t="n">
        <f aca="false">X674*K674</f>
        <v>0.00272426</v>
      </c>
      <c r="Z674" s="211" t="n">
        <v>0</v>
      </c>
      <c r="AA674" s="212" t="n">
        <f aca="false">Z674*K674</f>
        <v>0</v>
      </c>
      <c r="AR674" s="10" t="s">
        <v>251</v>
      </c>
      <c r="AT674" s="10" t="s">
        <v>172</v>
      </c>
      <c r="AU674" s="10" t="s">
        <v>112</v>
      </c>
      <c r="AY674" s="10" t="s">
        <v>171</v>
      </c>
      <c r="BE674" s="127" t="n">
        <f aca="false">IF(U674="základní",N674,0)</f>
        <v>0</v>
      </c>
      <c r="BF674" s="127" t="n">
        <f aca="false">IF(U674="snížená",N674,0)</f>
        <v>0</v>
      </c>
      <c r="BG674" s="127" t="n">
        <f aca="false">IF(U674="zákl. přenesená",N674,0)</f>
        <v>0</v>
      </c>
      <c r="BH674" s="127" t="n">
        <f aca="false">IF(U674="sníž. přenesená",N674,0)</f>
        <v>0</v>
      </c>
      <c r="BI674" s="127" t="n">
        <f aca="false">IF(U674="nulová",N674,0)</f>
        <v>0</v>
      </c>
      <c r="BJ674" s="10" t="s">
        <v>93</v>
      </c>
      <c r="BK674" s="127" t="n">
        <f aca="false">ROUND(L674*K674,2)</f>
        <v>0</v>
      </c>
      <c r="BL674" s="10" t="s">
        <v>251</v>
      </c>
      <c r="BM674" s="10" t="s">
        <v>1018</v>
      </c>
    </row>
    <row r="675" s="213" customFormat="true" ht="16.5" hidden="false" customHeight="true" outlineLevel="0" collapsed="false">
      <c r="B675" s="214"/>
      <c r="C675" s="215"/>
      <c r="D675" s="215"/>
      <c r="E675" s="216"/>
      <c r="F675" s="217" t="s">
        <v>315</v>
      </c>
      <c r="G675" s="217"/>
      <c r="H675" s="217"/>
      <c r="I675" s="217"/>
      <c r="J675" s="215"/>
      <c r="K675" s="218" t="n">
        <v>6.24</v>
      </c>
      <c r="L675" s="215"/>
      <c r="M675" s="215"/>
      <c r="N675" s="215"/>
      <c r="O675" s="215"/>
      <c r="P675" s="215"/>
      <c r="Q675" s="215"/>
      <c r="R675" s="219"/>
      <c r="T675" s="220"/>
      <c r="U675" s="215"/>
      <c r="V675" s="215"/>
      <c r="W675" s="215"/>
      <c r="X675" s="215"/>
      <c r="Y675" s="215"/>
      <c r="Z675" s="215"/>
      <c r="AA675" s="221"/>
      <c r="AT675" s="222" t="s">
        <v>179</v>
      </c>
      <c r="AU675" s="222" t="s">
        <v>112</v>
      </c>
      <c r="AV675" s="213" t="s">
        <v>112</v>
      </c>
      <c r="AW675" s="213" t="s">
        <v>39</v>
      </c>
      <c r="AX675" s="213" t="s">
        <v>85</v>
      </c>
      <c r="AY675" s="222" t="s">
        <v>171</v>
      </c>
    </row>
    <row r="676" customFormat="false" ht="16.5" hidden="false" customHeight="true" outlineLevel="0" collapsed="false">
      <c r="A676" s="213"/>
      <c r="B676" s="214"/>
      <c r="C676" s="215"/>
      <c r="D676" s="215"/>
      <c r="E676" s="216"/>
      <c r="F676" s="223" t="s">
        <v>316</v>
      </c>
      <c r="G676" s="223"/>
      <c r="H676" s="223"/>
      <c r="I676" s="223"/>
      <c r="J676" s="215"/>
      <c r="K676" s="218" t="n">
        <v>8.496</v>
      </c>
      <c r="L676" s="215"/>
      <c r="M676" s="215"/>
      <c r="N676" s="215"/>
      <c r="O676" s="215"/>
      <c r="P676" s="215"/>
      <c r="Q676" s="215"/>
      <c r="R676" s="219"/>
      <c r="T676" s="220"/>
      <c r="U676" s="215"/>
      <c r="V676" s="215"/>
      <c r="W676" s="215"/>
      <c r="X676" s="215"/>
      <c r="Y676" s="215"/>
      <c r="Z676" s="215"/>
      <c r="AA676" s="221"/>
      <c r="AT676" s="222" t="s">
        <v>179</v>
      </c>
      <c r="AU676" s="222" t="s">
        <v>112</v>
      </c>
      <c r="AV676" s="213" t="s">
        <v>112</v>
      </c>
      <c r="AW676" s="213" t="s">
        <v>39</v>
      </c>
      <c r="AX676" s="213" t="s">
        <v>85</v>
      </c>
      <c r="AY676" s="222" t="s">
        <v>171</v>
      </c>
    </row>
    <row r="677" customFormat="false" ht="16.5" hidden="false" customHeight="true" outlineLevel="0" collapsed="false">
      <c r="A677" s="213"/>
      <c r="B677" s="214"/>
      <c r="C677" s="215"/>
      <c r="D677" s="215"/>
      <c r="E677" s="216"/>
      <c r="F677" s="223" t="s">
        <v>317</v>
      </c>
      <c r="G677" s="223"/>
      <c r="H677" s="223"/>
      <c r="I677" s="223"/>
      <c r="J677" s="215"/>
      <c r="K677" s="218" t="n">
        <v>7.854</v>
      </c>
      <c r="L677" s="215"/>
      <c r="M677" s="215"/>
      <c r="N677" s="215"/>
      <c r="O677" s="215"/>
      <c r="P677" s="215"/>
      <c r="Q677" s="215"/>
      <c r="R677" s="219"/>
      <c r="T677" s="220"/>
      <c r="U677" s="215"/>
      <c r="V677" s="215"/>
      <c r="W677" s="215"/>
      <c r="X677" s="215"/>
      <c r="Y677" s="215"/>
      <c r="Z677" s="215"/>
      <c r="AA677" s="221"/>
      <c r="AT677" s="222" t="s">
        <v>179</v>
      </c>
      <c r="AU677" s="222" t="s">
        <v>112</v>
      </c>
      <c r="AV677" s="213" t="s">
        <v>112</v>
      </c>
      <c r="AW677" s="213" t="s">
        <v>39</v>
      </c>
      <c r="AX677" s="213" t="s">
        <v>85</v>
      </c>
      <c r="AY677" s="222" t="s">
        <v>171</v>
      </c>
    </row>
    <row r="678" customFormat="false" ht="16.5" hidden="false" customHeight="true" outlineLevel="0" collapsed="false">
      <c r="A678" s="213"/>
      <c r="B678" s="214"/>
      <c r="C678" s="215"/>
      <c r="D678" s="215"/>
      <c r="E678" s="216"/>
      <c r="F678" s="223" t="s">
        <v>476</v>
      </c>
      <c r="G678" s="223"/>
      <c r="H678" s="223"/>
      <c r="I678" s="223"/>
      <c r="J678" s="215"/>
      <c r="K678" s="218" t="n">
        <v>-3.676</v>
      </c>
      <c r="L678" s="215"/>
      <c r="M678" s="215"/>
      <c r="N678" s="215"/>
      <c r="O678" s="215"/>
      <c r="P678" s="215"/>
      <c r="Q678" s="215"/>
      <c r="R678" s="219"/>
      <c r="T678" s="220"/>
      <c r="U678" s="215"/>
      <c r="V678" s="215"/>
      <c r="W678" s="215"/>
      <c r="X678" s="215"/>
      <c r="Y678" s="215"/>
      <c r="Z678" s="215"/>
      <c r="AA678" s="221"/>
      <c r="AT678" s="222" t="s">
        <v>179</v>
      </c>
      <c r="AU678" s="222" t="s">
        <v>112</v>
      </c>
      <c r="AV678" s="213" t="s">
        <v>112</v>
      </c>
      <c r="AW678" s="213" t="s">
        <v>39</v>
      </c>
      <c r="AX678" s="213" t="s">
        <v>85</v>
      </c>
      <c r="AY678" s="222" t="s">
        <v>171</v>
      </c>
    </row>
    <row r="679" customFormat="false" ht="16.5" hidden="false" customHeight="true" outlineLevel="0" collapsed="false">
      <c r="A679" s="213"/>
      <c r="B679" s="214"/>
      <c r="C679" s="215"/>
      <c r="D679" s="215"/>
      <c r="E679" s="216"/>
      <c r="F679" s="223" t="s">
        <v>532</v>
      </c>
      <c r="G679" s="223"/>
      <c r="H679" s="223"/>
      <c r="I679" s="223"/>
      <c r="J679" s="215"/>
      <c r="K679" s="218" t="n">
        <v>0.584</v>
      </c>
      <c r="L679" s="215"/>
      <c r="M679" s="215"/>
      <c r="N679" s="215"/>
      <c r="O679" s="215"/>
      <c r="P679" s="215"/>
      <c r="Q679" s="215"/>
      <c r="R679" s="219"/>
      <c r="T679" s="220"/>
      <c r="U679" s="215"/>
      <c r="V679" s="215"/>
      <c r="W679" s="215"/>
      <c r="X679" s="215"/>
      <c r="Y679" s="215"/>
      <c r="Z679" s="215"/>
      <c r="AA679" s="221"/>
      <c r="AT679" s="222" t="s">
        <v>179</v>
      </c>
      <c r="AU679" s="222" t="s">
        <v>112</v>
      </c>
      <c r="AV679" s="213" t="s">
        <v>112</v>
      </c>
      <c r="AW679" s="213" t="s">
        <v>39</v>
      </c>
      <c r="AX679" s="213" t="s">
        <v>85</v>
      </c>
      <c r="AY679" s="222" t="s">
        <v>171</v>
      </c>
    </row>
    <row r="680" customFormat="false" ht="16.5" hidden="false" customHeight="true" outlineLevel="0" collapsed="false">
      <c r="A680" s="213"/>
      <c r="B680" s="214"/>
      <c r="C680" s="215"/>
      <c r="D680" s="215"/>
      <c r="E680" s="216"/>
      <c r="F680" s="223" t="s">
        <v>478</v>
      </c>
      <c r="G680" s="223"/>
      <c r="H680" s="223"/>
      <c r="I680" s="223"/>
      <c r="J680" s="215"/>
      <c r="K680" s="218" t="n">
        <v>-2.05</v>
      </c>
      <c r="L680" s="215"/>
      <c r="M680" s="215"/>
      <c r="N680" s="215"/>
      <c r="O680" s="215"/>
      <c r="P680" s="215"/>
      <c r="Q680" s="215"/>
      <c r="R680" s="219"/>
      <c r="T680" s="220"/>
      <c r="U680" s="215"/>
      <c r="V680" s="215"/>
      <c r="W680" s="215"/>
      <c r="X680" s="215"/>
      <c r="Y680" s="215"/>
      <c r="Z680" s="215"/>
      <c r="AA680" s="221"/>
      <c r="AT680" s="222" t="s">
        <v>179</v>
      </c>
      <c r="AU680" s="222" t="s">
        <v>112</v>
      </c>
      <c r="AV680" s="213" t="s">
        <v>112</v>
      </c>
      <c r="AW680" s="213" t="s">
        <v>39</v>
      </c>
      <c r="AX680" s="213" t="s">
        <v>85</v>
      </c>
      <c r="AY680" s="222" t="s">
        <v>171</v>
      </c>
    </row>
    <row r="681" customFormat="false" ht="16.5" hidden="false" customHeight="true" outlineLevel="0" collapsed="false">
      <c r="A681" s="213"/>
      <c r="B681" s="214"/>
      <c r="C681" s="215"/>
      <c r="D681" s="215"/>
      <c r="E681" s="216"/>
      <c r="F681" s="223" t="s">
        <v>533</v>
      </c>
      <c r="G681" s="223"/>
      <c r="H681" s="223"/>
      <c r="I681" s="223"/>
      <c r="J681" s="215"/>
      <c r="K681" s="218" t="n">
        <v>0.765</v>
      </c>
      <c r="L681" s="215"/>
      <c r="M681" s="215"/>
      <c r="N681" s="215"/>
      <c r="O681" s="215"/>
      <c r="P681" s="215"/>
      <c r="Q681" s="215"/>
      <c r="R681" s="219"/>
      <c r="T681" s="220"/>
      <c r="U681" s="215"/>
      <c r="V681" s="215"/>
      <c r="W681" s="215"/>
      <c r="X681" s="215"/>
      <c r="Y681" s="215"/>
      <c r="Z681" s="215"/>
      <c r="AA681" s="221"/>
      <c r="AT681" s="222" t="s">
        <v>179</v>
      </c>
      <c r="AU681" s="222" t="s">
        <v>112</v>
      </c>
      <c r="AV681" s="213" t="s">
        <v>112</v>
      </c>
      <c r="AW681" s="213" t="s">
        <v>39</v>
      </c>
      <c r="AX681" s="213" t="s">
        <v>85</v>
      </c>
      <c r="AY681" s="222" t="s">
        <v>171</v>
      </c>
    </row>
    <row r="682" customFormat="false" ht="16.5" hidden="false" customHeight="true" outlineLevel="0" collapsed="false">
      <c r="A682" s="213"/>
      <c r="B682" s="214"/>
      <c r="C682" s="215"/>
      <c r="D682" s="215"/>
      <c r="E682" s="216"/>
      <c r="F682" s="223" t="s">
        <v>319</v>
      </c>
      <c r="G682" s="223"/>
      <c r="H682" s="223"/>
      <c r="I682" s="223"/>
      <c r="J682" s="215"/>
      <c r="K682" s="218" t="n">
        <v>-1.17</v>
      </c>
      <c r="L682" s="215"/>
      <c r="M682" s="215"/>
      <c r="N682" s="215"/>
      <c r="O682" s="215"/>
      <c r="P682" s="215"/>
      <c r="Q682" s="215"/>
      <c r="R682" s="219"/>
      <c r="T682" s="220"/>
      <c r="U682" s="215"/>
      <c r="V682" s="215"/>
      <c r="W682" s="215"/>
      <c r="X682" s="215"/>
      <c r="Y682" s="215"/>
      <c r="Z682" s="215"/>
      <c r="AA682" s="221"/>
      <c r="AT682" s="222" t="s">
        <v>179</v>
      </c>
      <c r="AU682" s="222" t="s">
        <v>112</v>
      </c>
      <c r="AV682" s="213" t="s">
        <v>112</v>
      </c>
      <c r="AW682" s="213" t="s">
        <v>39</v>
      </c>
      <c r="AX682" s="213" t="s">
        <v>85</v>
      </c>
      <c r="AY682" s="222" t="s">
        <v>171</v>
      </c>
    </row>
    <row r="683" customFormat="false" ht="16.5" hidden="false" customHeight="true" outlineLevel="0" collapsed="false">
      <c r="A683" s="213"/>
      <c r="B683" s="214"/>
      <c r="C683" s="215"/>
      <c r="D683" s="215"/>
      <c r="E683" s="216"/>
      <c r="F683" s="223" t="s">
        <v>534</v>
      </c>
      <c r="G683" s="223"/>
      <c r="H683" s="223"/>
      <c r="I683" s="223"/>
      <c r="J683" s="215"/>
      <c r="K683" s="218" t="n">
        <v>0.525</v>
      </c>
      <c r="L683" s="215"/>
      <c r="M683" s="215"/>
      <c r="N683" s="215"/>
      <c r="O683" s="215"/>
      <c r="P683" s="215"/>
      <c r="Q683" s="215"/>
      <c r="R683" s="219"/>
      <c r="T683" s="220"/>
      <c r="U683" s="215"/>
      <c r="V683" s="215"/>
      <c r="W683" s="215"/>
      <c r="X683" s="215"/>
      <c r="Y683" s="215"/>
      <c r="Z683" s="215"/>
      <c r="AA683" s="221"/>
      <c r="AT683" s="222" t="s">
        <v>179</v>
      </c>
      <c r="AU683" s="222" t="s">
        <v>112</v>
      </c>
      <c r="AV683" s="213" t="s">
        <v>112</v>
      </c>
      <c r="AW683" s="213" t="s">
        <v>39</v>
      </c>
      <c r="AX683" s="213" t="s">
        <v>85</v>
      </c>
      <c r="AY683" s="222" t="s">
        <v>171</v>
      </c>
    </row>
    <row r="684" customFormat="false" ht="16.5" hidden="false" customHeight="true" outlineLevel="0" collapsed="false">
      <c r="A684" s="213"/>
      <c r="B684" s="214"/>
      <c r="C684" s="215"/>
      <c r="D684" s="215"/>
      <c r="E684" s="216"/>
      <c r="F684" s="223" t="s">
        <v>321</v>
      </c>
      <c r="G684" s="223"/>
      <c r="H684" s="223"/>
      <c r="I684" s="223"/>
      <c r="J684" s="215"/>
      <c r="K684" s="218" t="n">
        <v>1.891</v>
      </c>
      <c r="L684" s="215"/>
      <c r="M684" s="215"/>
      <c r="N684" s="215"/>
      <c r="O684" s="215"/>
      <c r="P684" s="215"/>
      <c r="Q684" s="215"/>
      <c r="R684" s="219"/>
      <c r="T684" s="220"/>
      <c r="U684" s="215"/>
      <c r="V684" s="215"/>
      <c r="W684" s="215"/>
      <c r="X684" s="215"/>
      <c r="Y684" s="215"/>
      <c r="Z684" s="215"/>
      <c r="AA684" s="221"/>
      <c r="AT684" s="222" t="s">
        <v>179</v>
      </c>
      <c r="AU684" s="222" t="s">
        <v>112</v>
      </c>
      <c r="AV684" s="213" t="s">
        <v>112</v>
      </c>
      <c r="AW684" s="213" t="s">
        <v>39</v>
      </c>
      <c r="AX684" s="213" t="s">
        <v>85</v>
      </c>
      <c r="AY684" s="222" t="s">
        <v>171</v>
      </c>
    </row>
    <row r="685" s="233" customFormat="true" ht="16.5" hidden="false" customHeight="true" outlineLevel="0" collapsed="false">
      <c r="B685" s="234"/>
      <c r="C685" s="235"/>
      <c r="D685" s="235"/>
      <c r="E685" s="236"/>
      <c r="F685" s="237" t="s">
        <v>219</v>
      </c>
      <c r="G685" s="237"/>
      <c r="H685" s="237"/>
      <c r="I685" s="237"/>
      <c r="J685" s="235"/>
      <c r="K685" s="238" t="n">
        <v>19.459</v>
      </c>
      <c r="L685" s="235"/>
      <c r="M685" s="235"/>
      <c r="N685" s="235"/>
      <c r="O685" s="235"/>
      <c r="P685" s="235"/>
      <c r="Q685" s="235"/>
      <c r="R685" s="239"/>
      <c r="T685" s="240"/>
      <c r="U685" s="235"/>
      <c r="V685" s="235"/>
      <c r="W685" s="235"/>
      <c r="X685" s="235"/>
      <c r="Y685" s="235"/>
      <c r="Z685" s="235"/>
      <c r="AA685" s="241"/>
      <c r="AT685" s="242" t="s">
        <v>179</v>
      </c>
      <c r="AU685" s="242" t="s">
        <v>112</v>
      </c>
      <c r="AV685" s="233" t="s">
        <v>176</v>
      </c>
      <c r="AW685" s="233" t="s">
        <v>39</v>
      </c>
      <c r="AX685" s="233" t="s">
        <v>93</v>
      </c>
      <c r="AY685" s="242" t="s">
        <v>171</v>
      </c>
    </row>
    <row r="686" s="32" customFormat="true" ht="25.5" hidden="false" customHeight="true" outlineLevel="0" collapsed="false">
      <c r="B686" s="33"/>
      <c r="C686" s="203" t="s">
        <v>1019</v>
      </c>
      <c r="D686" s="203" t="s">
        <v>172</v>
      </c>
      <c r="E686" s="204" t="s">
        <v>1020</v>
      </c>
      <c r="F686" s="205" t="s">
        <v>1021</v>
      </c>
      <c r="G686" s="205"/>
      <c r="H686" s="205"/>
      <c r="I686" s="205"/>
      <c r="J686" s="206" t="s">
        <v>261</v>
      </c>
      <c r="K686" s="207" t="n">
        <v>19.459</v>
      </c>
      <c r="L686" s="208" t="n">
        <v>0</v>
      </c>
      <c r="M686" s="208"/>
      <c r="N686" s="209" t="n">
        <f aca="false">ROUND(L686*K686,2)</f>
        <v>0</v>
      </c>
      <c r="O686" s="209"/>
      <c r="P686" s="209"/>
      <c r="Q686" s="209"/>
      <c r="R686" s="35"/>
      <c r="T686" s="210"/>
      <c r="U686" s="44" t="s">
        <v>50</v>
      </c>
      <c r="V686" s="34"/>
      <c r="W686" s="211" t="n">
        <f aca="false">V686*K686</f>
        <v>0</v>
      </c>
      <c r="X686" s="211" t="n">
        <v>0.00072</v>
      </c>
      <c r="Y686" s="211" t="n">
        <f aca="false">X686*K686</f>
        <v>0.01401048</v>
      </c>
      <c r="Z686" s="211" t="n">
        <v>0</v>
      </c>
      <c r="AA686" s="212" t="n">
        <f aca="false">Z686*K686</f>
        <v>0</v>
      </c>
      <c r="AR686" s="10" t="s">
        <v>251</v>
      </c>
      <c r="AT686" s="10" t="s">
        <v>172</v>
      </c>
      <c r="AU686" s="10" t="s">
        <v>112</v>
      </c>
      <c r="AY686" s="10" t="s">
        <v>171</v>
      </c>
      <c r="BE686" s="127" t="n">
        <f aca="false">IF(U686="základní",N686,0)</f>
        <v>0</v>
      </c>
      <c r="BF686" s="127" t="n">
        <f aca="false">IF(U686="snížená",N686,0)</f>
        <v>0</v>
      </c>
      <c r="BG686" s="127" t="n">
        <f aca="false">IF(U686="zákl. přenesená",N686,0)</f>
        <v>0</v>
      </c>
      <c r="BH686" s="127" t="n">
        <f aca="false">IF(U686="sníž. přenesená",N686,0)</f>
        <v>0</v>
      </c>
      <c r="BI686" s="127" t="n">
        <f aca="false">IF(U686="nulová",N686,0)</f>
        <v>0</v>
      </c>
      <c r="BJ686" s="10" t="s">
        <v>93</v>
      </c>
      <c r="BK686" s="127" t="n">
        <f aca="false">ROUND(L686*K686,2)</f>
        <v>0</v>
      </c>
      <c r="BL686" s="10" t="s">
        <v>251</v>
      </c>
      <c r="BM686" s="10" t="s">
        <v>1022</v>
      </c>
    </row>
    <row r="687" s="190" customFormat="true" ht="29.9" hidden="false" customHeight="true" outlineLevel="0" collapsed="false">
      <c r="B687" s="191"/>
      <c r="C687" s="192"/>
      <c r="D687" s="201" t="s">
        <v>144</v>
      </c>
      <c r="E687" s="201"/>
      <c r="F687" s="201"/>
      <c r="G687" s="201"/>
      <c r="H687" s="201"/>
      <c r="I687" s="201"/>
      <c r="J687" s="201"/>
      <c r="K687" s="201"/>
      <c r="L687" s="201"/>
      <c r="M687" s="201"/>
      <c r="N687" s="250" t="n">
        <f aca="false">BK687</f>
        <v>0</v>
      </c>
      <c r="O687" s="250"/>
      <c r="P687" s="250"/>
      <c r="Q687" s="250"/>
      <c r="R687" s="194"/>
      <c r="T687" s="195"/>
      <c r="U687" s="192"/>
      <c r="V687" s="192"/>
      <c r="W687" s="196" t="n">
        <f aca="false">SUM(W688:W693)</f>
        <v>0</v>
      </c>
      <c r="X687" s="192"/>
      <c r="Y687" s="196" t="n">
        <f aca="false">SUM(Y688:Y693)</f>
        <v>0.01084948</v>
      </c>
      <c r="Z687" s="192"/>
      <c r="AA687" s="197" t="n">
        <f aca="false">SUM(AA688:AA693)</f>
        <v>0</v>
      </c>
      <c r="AR687" s="198" t="s">
        <v>112</v>
      </c>
      <c r="AT687" s="199" t="s">
        <v>84</v>
      </c>
      <c r="AU687" s="199" t="s">
        <v>93</v>
      </c>
      <c r="AY687" s="198" t="s">
        <v>171</v>
      </c>
      <c r="BK687" s="200" t="n">
        <f aca="false">SUM(BK688:BK693)</f>
        <v>0</v>
      </c>
    </row>
    <row r="688" s="32" customFormat="true" ht="38.25" hidden="false" customHeight="true" outlineLevel="0" collapsed="false">
      <c r="B688" s="33"/>
      <c r="C688" s="203" t="s">
        <v>1023</v>
      </c>
      <c r="D688" s="203" t="s">
        <v>172</v>
      </c>
      <c r="E688" s="204" t="s">
        <v>1024</v>
      </c>
      <c r="F688" s="205" t="s">
        <v>1025</v>
      </c>
      <c r="G688" s="205"/>
      <c r="H688" s="205"/>
      <c r="I688" s="205"/>
      <c r="J688" s="206" t="s">
        <v>261</v>
      </c>
      <c r="K688" s="207" t="n">
        <v>37.412</v>
      </c>
      <c r="L688" s="208" t="n">
        <v>0</v>
      </c>
      <c r="M688" s="208"/>
      <c r="N688" s="209" t="n">
        <f aca="false">ROUND(L688*K688,2)</f>
        <v>0</v>
      </c>
      <c r="O688" s="209"/>
      <c r="P688" s="209"/>
      <c r="Q688" s="209"/>
      <c r="R688" s="35"/>
      <c r="T688" s="210"/>
      <c r="U688" s="44" t="s">
        <v>50</v>
      </c>
      <c r="V688" s="34"/>
      <c r="W688" s="211" t="n">
        <f aca="false">V688*K688</f>
        <v>0</v>
      </c>
      <c r="X688" s="211" t="n">
        <v>0.00029</v>
      </c>
      <c r="Y688" s="211" t="n">
        <f aca="false">X688*K688</f>
        <v>0.01084948</v>
      </c>
      <c r="Z688" s="211" t="n">
        <v>0</v>
      </c>
      <c r="AA688" s="212" t="n">
        <f aca="false">Z688*K688</f>
        <v>0</v>
      </c>
      <c r="AR688" s="10" t="s">
        <v>251</v>
      </c>
      <c r="AT688" s="10" t="s">
        <v>172</v>
      </c>
      <c r="AU688" s="10" t="s">
        <v>112</v>
      </c>
      <c r="AY688" s="10" t="s">
        <v>171</v>
      </c>
      <c r="BE688" s="127" t="n">
        <f aca="false">IF(U688="základní",N688,0)</f>
        <v>0</v>
      </c>
      <c r="BF688" s="127" t="n">
        <f aca="false">IF(U688="snížená",N688,0)</f>
        <v>0</v>
      </c>
      <c r="BG688" s="127" t="n">
        <f aca="false">IF(U688="zákl. přenesená",N688,0)</f>
        <v>0</v>
      </c>
      <c r="BH688" s="127" t="n">
        <f aca="false">IF(U688="sníž. přenesená",N688,0)</f>
        <v>0</v>
      </c>
      <c r="BI688" s="127" t="n">
        <f aca="false">IF(U688="nulová",N688,0)</f>
        <v>0</v>
      </c>
      <c r="BJ688" s="10" t="s">
        <v>93</v>
      </c>
      <c r="BK688" s="127" t="n">
        <f aca="false">ROUND(L688*K688,2)</f>
        <v>0</v>
      </c>
      <c r="BL688" s="10" t="s">
        <v>251</v>
      </c>
      <c r="BM688" s="10" t="s">
        <v>1026</v>
      </c>
    </row>
    <row r="689" s="213" customFormat="true" ht="16.5" hidden="false" customHeight="true" outlineLevel="0" collapsed="false">
      <c r="B689" s="214"/>
      <c r="C689" s="215"/>
      <c r="D689" s="215"/>
      <c r="E689" s="216"/>
      <c r="F689" s="217" t="s">
        <v>467</v>
      </c>
      <c r="G689" s="217"/>
      <c r="H689" s="217"/>
      <c r="I689" s="217"/>
      <c r="J689" s="215"/>
      <c r="K689" s="218" t="n">
        <v>12.555</v>
      </c>
      <c r="L689" s="215"/>
      <c r="M689" s="215"/>
      <c r="N689" s="215"/>
      <c r="O689" s="215"/>
      <c r="P689" s="215"/>
      <c r="Q689" s="215"/>
      <c r="R689" s="219"/>
      <c r="T689" s="220"/>
      <c r="U689" s="215"/>
      <c r="V689" s="215"/>
      <c r="W689" s="215"/>
      <c r="X689" s="215"/>
      <c r="Y689" s="215"/>
      <c r="Z689" s="215"/>
      <c r="AA689" s="221"/>
      <c r="AT689" s="222" t="s">
        <v>179</v>
      </c>
      <c r="AU689" s="222" t="s">
        <v>112</v>
      </c>
      <c r="AV689" s="213" t="s">
        <v>112</v>
      </c>
      <c r="AW689" s="213" t="s">
        <v>39</v>
      </c>
      <c r="AX689" s="213" t="s">
        <v>85</v>
      </c>
      <c r="AY689" s="222" t="s">
        <v>171</v>
      </c>
    </row>
    <row r="690" s="224" customFormat="true" ht="16.5" hidden="false" customHeight="true" outlineLevel="0" collapsed="false">
      <c r="B690" s="225"/>
      <c r="C690" s="226"/>
      <c r="D690" s="226"/>
      <c r="E690" s="227"/>
      <c r="F690" s="228" t="s">
        <v>1027</v>
      </c>
      <c r="G690" s="228"/>
      <c r="H690" s="228"/>
      <c r="I690" s="228"/>
      <c r="J690" s="226"/>
      <c r="K690" s="227"/>
      <c r="L690" s="226"/>
      <c r="M690" s="226"/>
      <c r="N690" s="226"/>
      <c r="O690" s="226"/>
      <c r="P690" s="226"/>
      <c r="Q690" s="226"/>
      <c r="R690" s="229"/>
      <c r="T690" s="230"/>
      <c r="U690" s="226"/>
      <c r="V690" s="226"/>
      <c r="W690" s="226"/>
      <c r="X690" s="226"/>
      <c r="Y690" s="226"/>
      <c r="Z690" s="226"/>
      <c r="AA690" s="231"/>
      <c r="AT690" s="232" t="s">
        <v>179</v>
      </c>
      <c r="AU690" s="232" t="s">
        <v>112</v>
      </c>
      <c r="AV690" s="224" t="s">
        <v>93</v>
      </c>
      <c r="AW690" s="224" t="s">
        <v>39</v>
      </c>
      <c r="AX690" s="224" t="s">
        <v>85</v>
      </c>
      <c r="AY690" s="232" t="s">
        <v>171</v>
      </c>
    </row>
    <row r="691" s="213" customFormat="true" ht="16.5" hidden="false" customHeight="true" outlineLevel="0" collapsed="false">
      <c r="B691" s="214"/>
      <c r="C691" s="215"/>
      <c r="D691" s="215"/>
      <c r="E691" s="216"/>
      <c r="F691" s="223" t="s">
        <v>486</v>
      </c>
      <c r="G691" s="223"/>
      <c r="H691" s="223"/>
      <c r="I691" s="223"/>
      <c r="J691" s="215"/>
      <c r="K691" s="218" t="n">
        <v>24.857</v>
      </c>
      <c r="L691" s="215"/>
      <c r="M691" s="215"/>
      <c r="N691" s="215"/>
      <c r="O691" s="215"/>
      <c r="P691" s="215"/>
      <c r="Q691" s="215"/>
      <c r="R691" s="219"/>
      <c r="T691" s="220"/>
      <c r="U691" s="215"/>
      <c r="V691" s="215"/>
      <c r="W691" s="215"/>
      <c r="X691" s="215"/>
      <c r="Y691" s="215"/>
      <c r="Z691" s="215"/>
      <c r="AA691" s="221"/>
      <c r="AT691" s="222" t="s">
        <v>179</v>
      </c>
      <c r="AU691" s="222" t="s">
        <v>112</v>
      </c>
      <c r="AV691" s="213" t="s">
        <v>112</v>
      </c>
      <c r="AW691" s="213" t="s">
        <v>39</v>
      </c>
      <c r="AX691" s="213" t="s">
        <v>85</v>
      </c>
      <c r="AY691" s="222" t="s">
        <v>171</v>
      </c>
    </row>
    <row r="692" s="224" customFormat="true" ht="16.5" hidden="false" customHeight="true" outlineLevel="0" collapsed="false">
      <c r="B692" s="225"/>
      <c r="C692" s="226"/>
      <c r="D692" s="226"/>
      <c r="E692" s="227"/>
      <c r="F692" s="228" t="s">
        <v>1028</v>
      </c>
      <c r="G692" s="228"/>
      <c r="H692" s="228"/>
      <c r="I692" s="228"/>
      <c r="J692" s="226"/>
      <c r="K692" s="227"/>
      <c r="L692" s="226"/>
      <c r="M692" s="226"/>
      <c r="N692" s="226"/>
      <c r="O692" s="226"/>
      <c r="P692" s="226"/>
      <c r="Q692" s="226"/>
      <c r="R692" s="229"/>
      <c r="T692" s="230"/>
      <c r="U692" s="226"/>
      <c r="V692" s="226"/>
      <c r="W692" s="226"/>
      <c r="X692" s="226"/>
      <c r="Y692" s="226"/>
      <c r="Z692" s="226"/>
      <c r="AA692" s="231"/>
      <c r="AT692" s="232" t="s">
        <v>179</v>
      </c>
      <c r="AU692" s="232" t="s">
        <v>112</v>
      </c>
      <c r="AV692" s="224" t="s">
        <v>93</v>
      </c>
      <c r="AW692" s="224" t="s">
        <v>39</v>
      </c>
      <c r="AX692" s="224" t="s">
        <v>85</v>
      </c>
      <c r="AY692" s="232" t="s">
        <v>171</v>
      </c>
    </row>
    <row r="693" s="233" customFormat="true" ht="16.5" hidden="false" customHeight="true" outlineLevel="0" collapsed="false">
      <c r="B693" s="234"/>
      <c r="C693" s="235"/>
      <c r="D693" s="235"/>
      <c r="E693" s="236"/>
      <c r="F693" s="237" t="s">
        <v>219</v>
      </c>
      <c r="G693" s="237"/>
      <c r="H693" s="237"/>
      <c r="I693" s="237"/>
      <c r="J693" s="235"/>
      <c r="K693" s="238" t="n">
        <v>37.412</v>
      </c>
      <c r="L693" s="235"/>
      <c r="M693" s="235"/>
      <c r="N693" s="235"/>
      <c r="O693" s="235"/>
      <c r="P693" s="235"/>
      <c r="Q693" s="235"/>
      <c r="R693" s="239"/>
      <c r="T693" s="240"/>
      <c r="U693" s="235"/>
      <c r="V693" s="235"/>
      <c r="W693" s="235"/>
      <c r="X693" s="235"/>
      <c r="Y693" s="235"/>
      <c r="Z693" s="235"/>
      <c r="AA693" s="241"/>
      <c r="AT693" s="242" t="s">
        <v>179</v>
      </c>
      <c r="AU693" s="242" t="s">
        <v>112</v>
      </c>
      <c r="AV693" s="233" t="s">
        <v>176</v>
      </c>
      <c r="AW693" s="233" t="s">
        <v>39</v>
      </c>
      <c r="AX693" s="233" t="s">
        <v>93</v>
      </c>
      <c r="AY693" s="242" t="s">
        <v>171</v>
      </c>
    </row>
    <row r="694" s="190" customFormat="true" ht="37.45" hidden="false" customHeight="true" outlineLevel="0" collapsed="false">
      <c r="B694" s="191"/>
      <c r="C694" s="192"/>
      <c r="D694" s="193" t="s">
        <v>145</v>
      </c>
      <c r="E694" s="193"/>
      <c r="F694" s="193"/>
      <c r="G694" s="193"/>
      <c r="H694" s="193"/>
      <c r="I694" s="193"/>
      <c r="J694" s="193"/>
      <c r="K694" s="193"/>
      <c r="L694" s="193"/>
      <c r="M694" s="193"/>
      <c r="N694" s="169" t="n">
        <f aca="false">BK694</f>
        <v>0</v>
      </c>
      <c r="O694" s="169"/>
      <c r="P694" s="169"/>
      <c r="Q694" s="169"/>
      <c r="R694" s="194"/>
      <c r="T694" s="195"/>
      <c r="U694" s="192"/>
      <c r="V694" s="192"/>
      <c r="W694" s="196" t="n">
        <f aca="false">W695</f>
        <v>0</v>
      </c>
      <c r="X694" s="192"/>
      <c r="Y694" s="196" t="n">
        <f aca="false">Y695</f>
        <v>0</v>
      </c>
      <c r="Z694" s="192"/>
      <c r="AA694" s="197" t="n">
        <f aca="false">AA695</f>
        <v>0</v>
      </c>
      <c r="AR694" s="198" t="s">
        <v>198</v>
      </c>
      <c r="AT694" s="199" t="s">
        <v>84</v>
      </c>
      <c r="AU694" s="199" t="s">
        <v>85</v>
      </c>
      <c r="AY694" s="198" t="s">
        <v>171</v>
      </c>
      <c r="BK694" s="200" t="n">
        <f aca="false">BK695</f>
        <v>0</v>
      </c>
    </row>
    <row r="695" customFormat="false" ht="19.95" hidden="false" customHeight="true" outlineLevel="0" collapsed="false">
      <c r="A695" s="190"/>
      <c r="B695" s="191"/>
      <c r="C695" s="192"/>
      <c r="D695" s="201" t="s">
        <v>146</v>
      </c>
      <c r="E695" s="201"/>
      <c r="F695" s="201"/>
      <c r="G695" s="201"/>
      <c r="H695" s="201"/>
      <c r="I695" s="201"/>
      <c r="J695" s="201"/>
      <c r="K695" s="201"/>
      <c r="L695" s="201"/>
      <c r="M695" s="201"/>
      <c r="N695" s="202" t="n">
        <f aca="false">BK695</f>
        <v>0</v>
      </c>
      <c r="O695" s="202"/>
      <c r="P695" s="202"/>
      <c r="Q695" s="202"/>
      <c r="R695" s="194"/>
      <c r="T695" s="195"/>
      <c r="U695" s="192"/>
      <c r="V695" s="192"/>
      <c r="W695" s="196" t="n">
        <f aca="false">W696</f>
        <v>0</v>
      </c>
      <c r="X695" s="192"/>
      <c r="Y695" s="196" t="n">
        <f aca="false">Y696</f>
        <v>0</v>
      </c>
      <c r="Z695" s="192"/>
      <c r="AA695" s="197" t="n">
        <f aca="false">AA696</f>
        <v>0</v>
      </c>
      <c r="AR695" s="198" t="s">
        <v>198</v>
      </c>
      <c r="AT695" s="199" t="s">
        <v>84</v>
      </c>
      <c r="AU695" s="199" t="s">
        <v>93</v>
      </c>
      <c r="AY695" s="198" t="s">
        <v>171</v>
      </c>
      <c r="BK695" s="200" t="n">
        <f aca="false">BK696</f>
        <v>0</v>
      </c>
    </row>
    <row r="696" s="32" customFormat="true" ht="16.5" hidden="false" customHeight="true" outlineLevel="0" collapsed="false">
      <c r="B696" s="33"/>
      <c r="C696" s="203" t="s">
        <v>1029</v>
      </c>
      <c r="D696" s="203" t="s">
        <v>172</v>
      </c>
      <c r="E696" s="204" t="s">
        <v>1030</v>
      </c>
      <c r="F696" s="205" t="s">
        <v>149</v>
      </c>
      <c r="G696" s="205"/>
      <c r="H696" s="205"/>
      <c r="I696" s="205"/>
      <c r="J696" s="206" t="s">
        <v>655</v>
      </c>
      <c r="K696" s="252" t="n">
        <v>0</v>
      </c>
      <c r="L696" s="208" t="n">
        <v>0</v>
      </c>
      <c r="M696" s="208"/>
      <c r="N696" s="209" t="n">
        <f aca="false">ROUND(L696*K696,2)</f>
        <v>0</v>
      </c>
      <c r="O696" s="209"/>
      <c r="P696" s="209"/>
      <c r="Q696" s="209"/>
      <c r="R696" s="35"/>
      <c r="T696" s="210"/>
      <c r="U696" s="44" t="s">
        <v>50</v>
      </c>
      <c r="V696" s="34"/>
      <c r="W696" s="211" t="n">
        <f aca="false">V696*K696</f>
        <v>0</v>
      </c>
      <c r="X696" s="211" t="n">
        <v>0</v>
      </c>
      <c r="Y696" s="211" t="n">
        <f aca="false">X696*K696</f>
        <v>0</v>
      </c>
      <c r="Z696" s="211" t="n">
        <v>0</v>
      </c>
      <c r="AA696" s="212" t="n">
        <f aca="false">Z696*K696</f>
        <v>0</v>
      </c>
      <c r="AR696" s="10" t="s">
        <v>1031</v>
      </c>
      <c r="AT696" s="10" t="s">
        <v>172</v>
      </c>
      <c r="AU696" s="10" t="s">
        <v>112</v>
      </c>
      <c r="AY696" s="10" t="s">
        <v>171</v>
      </c>
      <c r="BE696" s="127" t="n">
        <f aca="false">IF(U696="základní",N696,0)</f>
        <v>0</v>
      </c>
      <c r="BF696" s="127" t="n">
        <f aca="false">IF(U696="snížená",N696,0)</f>
        <v>0</v>
      </c>
      <c r="BG696" s="127" t="n">
        <f aca="false">IF(U696="zákl. přenesená",N696,0)</f>
        <v>0</v>
      </c>
      <c r="BH696" s="127" t="n">
        <f aca="false">IF(U696="sníž. přenesená",N696,0)</f>
        <v>0</v>
      </c>
      <c r="BI696" s="127" t="n">
        <f aca="false">IF(U696="nulová",N696,0)</f>
        <v>0</v>
      </c>
      <c r="BJ696" s="10" t="s">
        <v>93</v>
      </c>
      <c r="BK696" s="127" t="n">
        <f aca="false">ROUND(L696*K696,2)</f>
        <v>0</v>
      </c>
      <c r="BL696" s="10" t="s">
        <v>1031</v>
      </c>
      <c r="BM696" s="10" t="s">
        <v>1032</v>
      </c>
    </row>
    <row r="697" customFormat="false" ht="49.9" hidden="false" customHeight="true" outlineLevel="0" collapsed="false">
      <c r="A697" s="32"/>
      <c r="B697" s="33"/>
      <c r="C697" s="34"/>
      <c r="D697" s="193" t="s">
        <v>1033</v>
      </c>
      <c r="E697" s="34"/>
      <c r="F697" s="34"/>
      <c r="G697" s="34"/>
      <c r="H697" s="34"/>
      <c r="I697" s="34"/>
      <c r="J697" s="34"/>
      <c r="K697" s="34"/>
      <c r="L697" s="34"/>
      <c r="M697" s="34"/>
      <c r="N697" s="253" t="n">
        <f aca="false">BK697</f>
        <v>0</v>
      </c>
      <c r="O697" s="253"/>
      <c r="P697" s="253"/>
      <c r="Q697" s="253"/>
      <c r="R697" s="35"/>
      <c r="T697" s="174"/>
      <c r="U697" s="34"/>
      <c r="V697" s="34"/>
      <c r="W697" s="34"/>
      <c r="X697" s="34"/>
      <c r="Y697" s="34"/>
      <c r="Z697" s="34"/>
      <c r="AA697" s="85"/>
      <c r="AT697" s="10" t="s">
        <v>84</v>
      </c>
      <c r="AU697" s="10" t="s">
        <v>85</v>
      </c>
      <c r="AY697" s="10" t="s">
        <v>1034</v>
      </c>
      <c r="BK697" s="127" t="n">
        <f aca="false">SUM(BK698:BK702)</f>
        <v>0</v>
      </c>
    </row>
    <row r="698" customFormat="false" ht="22.3" hidden="false" customHeight="true" outlineLevel="0" collapsed="false">
      <c r="A698" s="32"/>
      <c r="B698" s="33"/>
      <c r="C698" s="254"/>
      <c r="D698" s="254" t="s">
        <v>172</v>
      </c>
      <c r="E698" s="255"/>
      <c r="F698" s="256"/>
      <c r="G698" s="256"/>
      <c r="H698" s="256"/>
      <c r="I698" s="256"/>
      <c r="J698" s="257"/>
      <c r="K698" s="252"/>
      <c r="L698" s="208"/>
      <c r="M698" s="208"/>
      <c r="N698" s="209" t="n">
        <f aca="false">BK698</f>
        <v>0</v>
      </c>
      <c r="O698" s="209"/>
      <c r="P698" s="209"/>
      <c r="Q698" s="209"/>
      <c r="R698" s="35"/>
      <c r="T698" s="210"/>
      <c r="U698" s="258" t="s">
        <v>50</v>
      </c>
      <c r="V698" s="34"/>
      <c r="W698" s="34"/>
      <c r="X698" s="34"/>
      <c r="Y698" s="34"/>
      <c r="Z698" s="34"/>
      <c r="AA698" s="85"/>
      <c r="AT698" s="10" t="s">
        <v>1034</v>
      </c>
      <c r="AU698" s="10" t="s">
        <v>93</v>
      </c>
      <c r="AY698" s="10" t="s">
        <v>1034</v>
      </c>
      <c r="BE698" s="127" t="n">
        <f aca="false">IF(U698="základní",N698,0)</f>
        <v>0</v>
      </c>
      <c r="BF698" s="127" t="n">
        <f aca="false">IF(U698="snížená",N698,0)</f>
        <v>0</v>
      </c>
      <c r="BG698" s="127" t="n">
        <f aca="false">IF(U698="zákl. přenesená",N698,0)</f>
        <v>0</v>
      </c>
      <c r="BH698" s="127" t="n">
        <f aca="false">IF(U698="sníž. přenesená",N698,0)</f>
        <v>0</v>
      </c>
      <c r="BI698" s="127" t="n">
        <f aca="false">IF(U698="nulová",N698,0)</f>
        <v>0</v>
      </c>
      <c r="BJ698" s="10" t="s">
        <v>93</v>
      </c>
      <c r="BK698" s="127" t="n">
        <f aca="false">L698*K698</f>
        <v>0</v>
      </c>
    </row>
    <row r="699" customFormat="false" ht="22.3" hidden="false" customHeight="true" outlineLevel="0" collapsed="false">
      <c r="A699" s="32"/>
      <c r="B699" s="33"/>
      <c r="C699" s="254"/>
      <c r="D699" s="254" t="s">
        <v>172</v>
      </c>
      <c r="E699" s="255"/>
      <c r="F699" s="256"/>
      <c r="G699" s="256"/>
      <c r="H699" s="256"/>
      <c r="I699" s="256"/>
      <c r="J699" s="257"/>
      <c r="K699" s="252"/>
      <c r="L699" s="208"/>
      <c r="M699" s="208"/>
      <c r="N699" s="209" t="n">
        <f aca="false">BK699</f>
        <v>0</v>
      </c>
      <c r="O699" s="209"/>
      <c r="P699" s="209"/>
      <c r="Q699" s="209"/>
      <c r="R699" s="35"/>
      <c r="T699" s="210"/>
      <c r="U699" s="258" t="s">
        <v>50</v>
      </c>
      <c r="V699" s="34"/>
      <c r="W699" s="34"/>
      <c r="X699" s="34"/>
      <c r="Y699" s="34"/>
      <c r="Z699" s="34"/>
      <c r="AA699" s="85"/>
      <c r="AT699" s="10" t="s">
        <v>1034</v>
      </c>
      <c r="AU699" s="10" t="s">
        <v>93</v>
      </c>
      <c r="AY699" s="10" t="s">
        <v>1034</v>
      </c>
      <c r="BE699" s="127" t="n">
        <f aca="false">IF(U699="základní",N699,0)</f>
        <v>0</v>
      </c>
      <c r="BF699" s="127" t="n">
        <f aca="false">IF(U699="snížená",N699,0)</f>
        <v>0</v>
      </c>
      <c r="BG699" s="127" t="n">
        <f aca="false">IF(U699="zákl. přenesená",N699,0)</f>
        <v>0</v>
      </c>
      <c r="BH699" s="127" t="n">
        <f aca="false">IF(U699="sníž. přenesená",N699,0)</f>
        <v>0</v>
      </c>
      <c r="BI699" s="127" t="n">
        <f aca="false">IF(U699="nulová",N699,0)</f>
        <v>0</v>
      </c>
      <c r="BJ699" s="10" t="s">
        <v>93</v>
      </c>
      <c r="BK699" s="127" t="n">
        <f aca="false">L699*K699</f>
        <v>0</v>
      </c>
    </row>
    <row r="700" customFormat="false" ht="22.3" hidden="false" customHeight="true" outlineLevel="0" collapsed="false">
      <c r="A700" s="32"/>
      <c r="B700" s="33"/>
      <c r="C700" s="254"/>
      <c r="D700" s="254" t="s">
        <v>172</v>
      </c>
      <c r="E700" s="255"/>
      <c r="F700" s="256"/>
      <c r="G700" s="256"/>
      <c r="H700" s="256"/>
      <c r="I700" s="256"/>
      <c r="J700" s="257"/>
      <c r="K700" s="252"/>
      <c r="L700" s="208"/>
      <c r="M700" s="208"/>
      <c r="N700" s="209" t="n">
        <f aca="false">BK700</f>
        <v>0</v>
      </c>
      <c r="O700" s="209"/>
      <c r="P700" s="209"/>
      <c r="Q700" s="209"/>
      <c r="R700" s="35"/>
      <c r="T700" s="210"/>
      <c r="U700" s="258" t="s">
        <v>50</v>
      </c>
      <c r="V700" s="34"/>
      <c r="W700" s="34"/>
      <c r="X700" s="34"/>
      <c r="Y700" s="34"/>
      <c r="Z700" s="34"/>
      <c r="AA700" s="85"/>
      <c r="AT700" s="10" t="s">
        <v>1034</v>
      </c>
      <c r="AU700" s="10" t="s">
        <v>93</v>
      </c>
      <c r="AY700" s="10" t="s">
        <v>1034</v>
      </c>
      <c r="BE700" s="127" t="n">
        <f aca="false">IF(U700="základní",N700,0)</f>
        <v>0</v>
      </c>
      <c r="BF700" s="127" t="n">
        <f aca="false">IF(U700="snížená",N700,0)</f>
        <v>0</v>
      </c>
      <c r="BG700" s="127" t="n">
        <f aca="false">IF(U700="zákl. přenesená",N700,0)</f>
        <v>0</v>
      </c>
      <c r="BH700" s="127" t="n">
        <f aca="false">IF(U700="sníž. přenesená",N700,0)</f>
        <v>0</v>
      </c>
      <c r="BI700" s="127" t="n">
        <f aca="false">IF(U700="nulová",N700,0)</f>
        <v>0</v>
      </c>
      <c r="BJ700" s="10" t="s">
        <v>93</v>
      </c>
      <c r="BK700" s="127" t="n">
        <f aca="false">L700*K700</f>
        <v>0</v>
      </c>
    </row>
    <row r="701" customFormat="false" ht="22.3" hidden="false" customHeight="true" outlineLevel="0" collapsed="false">
      <c r="A701" s="32"/>
      <c r="B701" s="33"/>
      <c r="C701" s="254"/>
      <c r="D701" s="254" t="s">
        <v>172</v>
      </c>
      <c r="E701" s="255"/>
      <c r="F701" s="256"/>
      <c r="G701" s="256"/>
      <c r="H701" s="256"/>
      <c r="I701" s="256"/>
      <c r="J701" s="257"/>
      <c r="K701" s="252"/>
      <c r="L701" s="208"/>
      <c r="M701" s="208"/>
      <c r="N701" s="209" t="n">
        <f aca="false">BK701</f>
        <v>0</v>
      </c>
      <c r="O701" s="209"/>
      <c r="P701" s="209"/>
      <c r="Q701" s="209"/>
      <c r="R701" s="35"/>
      <c r="T701" s="210"/>
      <c r="U701" s="258" t="s">
        <v>50</v>
      </c>
      <c r="V701" s="34"/>
      <c r="W701" s="34"/>
      <c r="X701" s="34"/>
      <c r="Y701" s="34"/>
      <c r="Z701" s="34"/>
      <c r="AA701" s="85"/>
      <c r="AT701" s="10" t="s">
        <v>1034</v>
      </c>
      <c r="AU701" s="10" t="s">
        <v>93</v>
      </c>
      <c r="AY701" s="10" t="s">
        <v>1034</v>
      </c>
      <c r="BE701" s="127" t="n">
        <f aca="false">IF(U701="základní",N701,0)</f>
        <v>0</v>
      </c>
      <c r="BF701" s="127" t="n">
        <f aca="false">IF(U701="snížená",N701,0)</f>
        <v>0</v>
      </c>
      <c r="BG701" s="127" t="n">
        <f aca="false">IF(U701="zákl. přenesená",N701,0)</f>
        <v>0</v>
      </c>
      <c r="BH701" s="127" t="n">
        <f aca="false">IF(U701="sníž. přenesená",N701,0)</f>
        <v>0</v>
      </c>
      <c r="BI701" s="127" t="n">
        <f aca="false">IF(U701="nulová",N701,0)</f>
        <v>0</v>
      </c>
      <c r="BJ701" s="10" t="s">
        <v>93</v>
      </c>
      <c r="BK701" s="127" t="n">
        <f aca="false">L701*K701</f>
        <v>0</v>
      </c>
    </row>
    <row r="702" customFormat="false" ht="22.3" hidden="false" customHeight="true" outlineLevel="0" collapsed="false">
      <c r="A702" s="32"/>
      <c r="B702" s="33"/>
      <c r="C702" s="254"/>
      <c r="D702" s="254" t="s">
        <v>172</v>
      </c>
      <c r="E702" s="255"/>
      <c r="F702" s="256"/>
      <c r="G702" s="256"/>
      <c r="H702" s="256"/>
      <c r="I702" s="256"/>
      <c r="J702" s="257"/>
      <c r="K702" s="252"/>
      <c r="L702" s="208"/>
      <c r="M702" s="208"/>
      <c r="N702" s="209" t="n">
        <f aca="false">BK702</f>
        <v>0</v>
      </c>
      <c r="O702" s="209"/>
      <c r="P702" s="209"/>
      <c r="Q702" s="209"/>
      <c r="R702" s="35"/>
      <c r="T702" s="210"/>
      <c r="U702" s="258" t="s">
        <v>50</v>
      </c>
      <c r="V702" s="59"/>
      <c r="W702" s="59"/>
      <c r="X702" s="59"/>
      <c r="Y702" s="59"/>
      <c r="Z702" s="59"/>
      <c r="AA702" s="61"/>
      <c r="AT702" s="10" t="s">
        <v>1034</v>
      </c>
      <c r="AU702" s="10" t="s">
        <v>93</v>
      </c>
      <c r="AY702" s="10" t="s">
        <v>1034</v>
      </c>
      <c r="BE702" s="127" t="n">
        <f aca="false">IF(U702="základní",N702,0)</f>
        <v>0</v>
      </c>
      <c r="BF702" s="127" t="n">
        <f aca="false">IF(U702="snížená",N702,0)</f>
        <v>0</v>
      </c>
      <c r="BG702" s="127" t="n">
        <f aca="false">IF(U702="zákl. přenesená",N702,0)</f>
        <v>0</v>
      </c>
      <c r="BH702" s="127" t="n">
        <f aca="false">IF(U702="sníž. přenesená",N702,0)</f>
        <v>0</v>
      </c>
      <c r="BI702" s="127" t="n">
        <f aca="false">IF(U702="nulová",N702,0)</f>
        <v>0</v>
      </c>
      <c r="BJ702" s="10" t="s">
        <v>93</v>
      </c>
      <c r="BK702" s="127" t="n">
        <f aca="false">L702*K702</f>
        <v>0</v>
      </c>
    </row>
    <row r="703" customFormat="false" ht="6.95" hidden="false" customHeight="true" outlineLevel="0" collapsed="false">
      <c r="A703" s="32"/>
      <c r="B703" s="62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4"/>
    </row>
  </sheetData>
  <sheetProtection sheet="true" password="cc35" objects="true" scenarios="true" formatColumns="false" formatRows="false"/>
  <mergeCells count="1006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N122:Q122"/>
    <mergeCell ref="L124:Q124"/>
    <mergeCell ref="C130:Q130"/>
    <mergeCell ref="F132:P132"/>
    <mergeCell ref="F133:P133"/>
    <mergeCell ref="M135:P135"/>
    <mergeCell ref="M137:Q137"/>
    <mergeCell ref="M138:Q138"/>
    <mergeCell ref="F140:I140"/>
    <mergeCell ref="L140:M140"/>
    <mergeCell ref="N140:Q140"/>
    <mergeCell ref="N141:Q141"/>
    <mergeCell ref="N142:Q142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L180:M180"/>
    <mergeCell ref="N180:Q180"/>
    <mergeCell ref="N181:Q181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N244:Q244"/>
    <mergeCell ref="F245:I245"/>
    <mergeCell ref="L245:M245"/>
    <mergeCell ref="N245:Q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L255:M255"/>
    <mergeCell ref="N255:Q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L297:M297"/>
    <mergeCell ref="N297:Q297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F303:I303"/>
    <mergeCell ref="F304:I304"/>
    <mergeCell ref="F305:I305"/>
    <mergeCell ref="L305:M305"/>
    <mergeCell ref="N305:Q305"/>
    <mergeCell ref="F306:I306"/>
    <mergeCell ref="F307:I307"/>
    <mergeCell ref="F308:I308"/>
    <mergeCell ref="L308:M308"/>
    <mergeCell ref="N308:Q308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L318:M318"/>
    <mergeCell ref="N318:Q318"/>
    <mergeCell ref="F319:I319"/>
    <mergeCell ref="L319:M319"/>
    <mergeCell ref="N319:Q319"/>
    <mergeCell ref="F320:I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L329:M329"/>
    <mergeCell ref="N329:Q329"/>
    <mergeCell ref="N330:Q330"/>
    <mergeCell ref="F331:I331"/>
    <mergeCell ref="L331:M331"/>
    <mergeCell ref="N331:Q331"/>
    <mergeCell ref="F332:I332"/>
    <mergeCell ref="F333:I333"/>
    <mergeCell ref="F334:I334"/>
    <mergeCell ref="F335:I335"/>
    <mergeCell ref="F336:I336"/>
    <mergeCell ref="L336:M336"/>
    <mergeCell ref="N336:Q336"/>
    <mergeCell ref="N337:Q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F360:I360"/>
    <mergeCell ref="F361:I361"/>
    <mergeCell ref="F362:I362"/>
    <mergeCell ref="F363:I363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L377:M377"/>
    <mergeCell ref="N377:Q377"/>
    <mergeCell ref="F378:I378"/>
    <mergeCell ref="L378:M378"/>
    <mergeCell ref="N378:Q378"/>
    <mergeCell ref="F379:I379"/>
    <mergeCell ref="F380:I380"/>
    <mergeCell ref="F381:I381"/>
    <mergeCell ref="F382:I382"/>
    <mergeCell ref="F383:I383"/>
    <mergeCell ref="F384:I384"/>
    <mergeCell ref="F385:I385"/>
    <mergeCell ref="L385:M385"/>
    <mergeCell ref="N385:Q385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F402:I402"/>
    <mergeCell ref="L402:M402"/>
    <mergeCell ref="N402:Q402"/>
    <mergeCell ref="F403:I403"/>
    <mergeCell ref="L403:M403"/>
    <mergeCell ref="N403:Q403"/>
    <mergeCell ref="F404:I404"/>
    <mergeCell ref="F405:I405"/>
    <mergeCell ref="F406:I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F411:I411"/>
    <mergeCell ref="F412:I412"/>
    <mergeCell ref="N413:Q413"/>
    <mergeCell ref="F414:I414"/>
    <mergeCell ref="L414:M414"/>
    <mergeCell ref="N414:Q414"/>
    <mergeCell ref="F415:I415"/>
    <mergeCell ref="F416:I416"/>
    <mergeCell ref="F417:I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F428:I428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N434:Q434"/>
    <mergeCell ref="F435:I435"/>
    <mergeCell ref="L435:M435"/>
    <mergeCell ref="N435:Q435"/>
    <mergeCell ref="N436:Q436"/>
    <mergeCell ref="N437:Q437"/>
    <mergeCell ref="F438:I438"/>
    <mergeCell ref="L438:M438"/>
    <mergeCell ref="N438:Q438"/>
    <mergeCell ref="F439:I439"/>
    <mergeCell ref="F440:I440"/>
    <mergeCell ref="F441:I441"/>
    <mergeCell ref="F442:I442"/>
    <mergeCell ref="L442:M442"/>
    <mergeCell ref="N442:Q442"/>
    <mergeCell ref="F443:I443"/>
    <mergeCell ref="L443:M443"/>
    <mergeCell ref="N443:Q443"/>
    <mergeCell ref="F444:I444"/>
    <mergeCell ref="F445:I445"/>
    <mergeCell ref="F446:I446"/>
    <mergeCell ref="F447:I447"/>
    <mergeCell ref="F448:I448"/>
    <mergeCell ref="L448:M448"/>
    <mergeCell ref="N448:Q448"/>
    <mergeCell ref="F449:I449"/>
    <mergeCell ref="L449:M449"/>
    <mergeCell ref="N449:Q449"/>
    <mergeCell ref="F450:I450"/>
    <mergeCell ref="F451:I451"/>
    <mergeCell ref="F452:I452"/>
    <mergeCell ref="F453:I453"/>
    <mergeCell ref="L453:M453"/>
    <mergeCell ref="N453:Q453"/>
    <mergeCell ref="F454:I454"/>
    <mergeCell ref="L454:M454"/>
    <mergeCell ref="N454:Q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L460:M460"/>
    <mergeCell ref="N460:Q460"/>
    <mergeCell ref="F461:I461"/>
    <mergeCell ref="F462:I462"/>
    <mergeCell ref="F463:I463"/>
    <mergeCell ref="F464:I464"/>
    <mergeCell ref="L464:M464"/>
    <mergeCell ref="N464:Q464"/>
    <mergeCell ref="F465:I465"/>
    <mergeCell ref="L465:M465"/>
    <mergeCell ref="N465:Q465"/>
    <mergeCell ref="N466:Q466"/>
    <mergeCell ref="F467:I467"/>
    <mergeCell ref="L467:M467"/>
    <mergeCell ref="N467:Q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L477:M477"/>
    <mergeCell ref="N477:Q477"/>
    <mergeCell ref="F478:I478"/>
    <mergeCell ref="L478:M478"/>
    <mergeCell ref="N478:Q478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F483:I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L502:M502"/>
    <mergeCell ref="N502:Q502"/>
    <mergeCell ref="F503:I503"/>
    <mergeCell ref="F504:I504"/>
    <mergeCell ref="F505:I505"/>
    <mergeCell ref="L505:M505"/>
    <mergeCell ref="N505:Q505"/>
    <mergeCell ref="F506:I506"/>
    <mergeCell ref="F507:I507"/>
    <mergeCell ref="F508:I508"/>
    <mergeCell ref="L508:M508"/>
    <mergeCell ref="N508:Q508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L514:M514"/>
    <mergeCell ref="N514:Q514"/>
    <mergeCell ref="F515:I515"/>
    <mergeCell ref="L515:M515"/>
    <mergeCell ref="N515:Q515"/>
    <mergeCell ref="N516:Q516"/>
    <mergeCell ref="F517:I517"/>
    <mergeCell ref="L517:M517"/>
    <mergeCell ref="N517:Q517"/>
    <mergeCell ref="F518:I518"/>
    <mergeCell ref="F519:I519"/>
    <mergeCell ref="F520:I520"/>
    <mergeCell ref="L520:M520"/>
    <mergeCell ref="N520:Q520"/>
    <mergeCell ref="F521:I521"/>
    <mergeCell ref="L521:M521"/>
    <mergeCell ref="N521:Q521"/>
    <mergeCell ref="F522:I522"/>
    <mergeCell ref="F523:I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N527:Q527"/>
    <mergeCell ref="F528:I528"/>
    <mergeCell ref="L528:M528"/>
    <mergeCell ref="N528:Q528"/>
    <mergeCell ref="F529:I529"/>
    <mergeCell ref="F530:I530"/>
    <mergeCell ref="F531:I531"/>
    <mergeCell ref="L531:M531"/>
    <mergeCell ref="N531:Q531"/>
    <mergeCell ref="F532:I532"/>
    <mergeCell ref="F533:I533"/>
    <mergeCell ref="F534:I534"/>
    <mergeCell ref="L534:M534"/>
    <mergeCell ref="N534:Q534"/>
    <mergeCell ref="F535:I535"/>
    <mergeCell ref="F536:I536"/>
    <mergeCell ref="F537:I537"/>
    <mergeCell ref="L537:M537"/>
    <mergeCell ref="N537:Q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L543:M543"/>
    <mergeCell ref="N543:Q543"/>
    <mergeCell ref="F544:I544"/>
    <mergeCell ref="F545:I545"/>
    <mergeCell ref="F546:I546"/>
    <mergeCell ref="L546:M546"/>
    <mergeCell ref="N546:Q546"/>
    <mergeCell ref="F547:I547"/>
    <mergeCell ref="F548:I548"/>
    <mergeCell ref="F549:I549"/>
    <mergeCell ref="F550:I550"/>
    <mergeCell ref="L550:M550"/>
    <mergeCell ref="N550:Q550"/>
    <mergeCell ref="F551:I551"/>
    <mergeCell ref="F552:I552"/>
    <mergeCell ref="F553:I553"/>
    <mergeCell ref="L553:M553"/>
    <mergeCell ref="N553:Q553"/>
    <mergeCell ref="F554:I554"/>
    <mergeCell ref="F555:I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59:I559"/>
    <mergeCell ref="F560:I560"/>
    <mergeCell ref="F561:I561"/>
    <mergeCell ref="L561:M561"/>
    <mergeCell ref="N561:Q561"/>
    <mergeCell ref="N562:Q562"/>
    <mergeCell ref="F563:I563"/>
    <mergeCell ref="L563:M563"/>
    <mergeCell ref="N563:Q563"/>
    <mergeCell ref="F564:I564"/>
    <mergeCell ref="F565:I565"/>
    <mergeCell ref="F566:I566"/>
    <mergeCell ref="L566:M566"/>
    <mergeCell ref="N566:Q566"/>
    <mergeCell ref="F567:I567"/>
    <mergeCell ref="L567:M567"/>
    <mergeCell ref="N567:Q567"/>
    <mergeCell ref="F568:I568"/>
    <mergeCell ref="F569:I569"/>
    <mergeCell ref="F570:I570"/>
    <mergeCell ref="L570:M570"/>
    <mergeCell ref="N570:Q570"/>
    <mergeCell ref="F571:I571"/>
    <mergeCell ref="L571:M571"/>
    <mergeCell ref="N571:Q571"/>
    <mergeCell ref="F572:I572"/>
    <mergeCell ref="F573:I573"/>
    <mergeCell ref="F574:I574"/>
    <mergeCell ref="F575:I575"/>
    <mergeCell ref="L575:M575"/>
    <mergeCell ref="N575:Q575"/>
    <mergeCell ref="F576:I576"/>
    <mergeCell ref="L576:M576"/>
    <mergeCell ref="N576:Q576"/>
    <mergeCell ref="F577:I577"/>
    <mergeCell ref="F578:I578"/>
    <mergeCell ref="F579:I579"/>
    <mergeCell ref="L579:M579"/>
    <mergeCell ref="N579:Q579"/>
    <mergeCell ref="F580:I580"/>
    <mergeCell ref="L580:M580"/>
    <mergeCell ref="N580:Q580"/>
    <mergeCell ref="N581:Q581"/>
    <mergeCell ref="F582:I582"/>
    <mergeCell ref="L582:M582"/>
    <mergeCell ref="N582:Q582"/>
    <mergeCell ref="F583:I583"/>
    <mergeCell ref="F584:I584"/>
    <mergeCell ref="F585:I585"/>
    <mergeCell ref="F586:I586"/>
    <mergeCell ref="L586:M586"/>
    <mergeCell ref="N586:Q586"/>
    <mergeCell ref="F587:I587"/>
    <mergeCell ref="L587:M587"/>
    <mergeCell ref="N587:Q587"/>
    <mergeCell ref="F588:I588"/>
    <mergeCell ref="L588:M588"/>
    <mergeCell ref="N588:Q588"/>
    <mergeCell ref="F589:I589"/>
    <mergeCell ref="L589:M589"/>
    <mergeCell ref="N589:Q589"/>
    <mergeCell ref="F590:I590"/>
    <mergeCell ref="L590:M590"/>
    <mergeCell ref="N590:Q590"/>
    <mergeCell ref="F591:I591"/>
    <mergeCell ref="L591:M591"/>
    <mergeCell ref="N591:Q591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95:I595"/>
    <mergeCell ref="L595:M595"/>
    <mergeCell ref="N595:Q595"/>
    <mergeCell ref="F596:I596"/>
    <mergeCell ref="L596:M596"/>
    <mergeCell ref="N596:Q596"/>
    <mergeCell ref="F597:I597"/>
    <mergeCell ref="F598:I598"/>
    <mergeCell ref="L598:M598"/>
    <mergeCell ref="N598:Q598"/>
    <mergeCell ref="F599:I599"/>
    <mergeCell ref="L599:M599"/>
    <mergeCell ref="N599:Q599"/>
    <mergeCell ref="N600:Q600"/>
    <mergeCell ref="F601:I601"/>
    <mergeCell ref="L601:M601"/>
    <mergeCell ref="N601:Q601"/>
    <mergeCell ref="F602:I602"/>
    <mergeCell ref="F603:I603"/>
    <mergeCell ref="L603:M603"/>
    <mergeCell ref="N603:Q603"/>
    <mergeCell ref="F604:I604"/>
    <mergeCell ref="L604:M604"/>
    <mergeCell ref="N604:Q604"/>
    <mergeCell ref="F605:I605"/>
    <mergeCell ref="F606:I606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L610:M610"/>
    <mergeCell ref="N610:Q610"/>
    <mergeCell ref="N611:Q611"/>
    <mergeCell ref="F612:I612"/>
    <mergeCell ref="L612:M612"/>
    <mergeCell ref="N612:Q612"/>
    <mergeCell ref="F613:I613"/>
    <mergeCell ref="F614:I614"/>
    <mergeCell ref="F615:I615"/>
    <mergeCell ref="L615:M615"/>
    <mergeCell ref="N615:Q615"/>
    <mergeCell ref="F616:I616"/>
    <mergeCell ref="F617:I617"/>
    <mergeCell ref="F618:I618"/>
    <mergeCell ref="L618:M618"/>
    <mergeCell ref="N618:Q618"/>
    <mergeCell ref="F619:I619"/>
    <mergeCell ref="F620:I620"/>
    <mergeCell ref="F621:I621"/>
    <mergeCell ref="L621:M621"/>
    <mergeCell ref="N621:Q621"/>
    <mergeCell ref="F622:I622"/>
    <mergeCell ref="F623:I623"/>
    <mergeCell ref="L623:M623"/>
    <mergeCell ref="N623:Q623"/>
    <mergeCell ref="F624:I624"/>
    <mergeCell ref="F625:I625"/>
    <mergeCell ref="F626:I626"/>
    <mergeCell ref="F627:I627"/>
    <mergeCell ref="F628:I628"/>
    <mergeCell ref="F629:I629"/>
    <mergeCell ref="F630:I630"/>
    <mergeCell ref="L630:M630"/>
    <mergeCell ref="N630:Q630"/>
    <mergeCell ref="F631:I631"/>
    <mergeCell ref="F632:I632"/>
    <mergeCell ref="F633:I633"/>
    <mergeCell ref="L633:M633"/>
    <mergeCell ref="N633:Q633"/>
    <mergeCell ref="F634:I634"/>
    <mergeCell ref="F635:I635"/>
    <mergeCell ref="F636:I636"/>
    <mergeCell ref="F637:I637"/>
    <mergeCell ref="L637:M637"/>
    <mergeCell ref="N637:Q637"/>
    <mergeCell ref="F638:I638"/>
    <mergeCell ref="L638:M638"/>
    <mergeCell ref="N638:Q638"/>
    <mergeCell ref="F639:I639"/>
    <mergeCell ref="F640:I640"/>
    <mergeCell ref="F641:I641"/>
    <mergeCell ref="F642:I642"/>
    <mergeCell ref="L642:M642"/>
    <mergeCell ref="N642:Q642"/>
    <mergeCell ref="F643:I643"/>
    <mergeCell ref="F644:I644"/>
    <mergeCell ref="F645:I645"/>
    <mergeCell ref="F646:I646"/>
    <mergeCell ref="F647:I647"/>
    <mergeCell ref="L647:M647"/>
    <mergeCell ref="N647:Q647"/>
    <mergeCell ref="N648:Q648"/>
    <mergeCell ref="F649:I649"/>
    <mergeCell ref="L649:M649"/>
    <mergeCell ref="N649:Q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L661:M661"/>
    <mergeCell ref="N661:Q661"/>
    <mergeCell ref="F662:I662"/>
    <mergeCell ref="L662:M662"/>
    <mergeCell ref="N662:Q662"/>
    <mergeCell ref="F663:I663"/>
    <mergeCell ref="F664:I664"/>
    <mergeCell ref="F665:I665"/>
    <mergeCell ref="F666:I666"/>
    <mergeCell ref="F667:I667"/>
    <mergeCell ref="F668:I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N673:Q673"/>
    <mergeCell ref="F674:I674"/>
    <mergeCell ref="L674:M674"/>
    <mergeCell ref="N674:Q674"/>
    <mergeCell ref="F675:I675"/>
    <mergeCell ref="F676:I676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L686:M686"/>
    <mergeCell ref="N686:Q686"/>
    <mergeCell ref="N687:Q687"/>
    <mergeCell ref="F688:I688"/>
    <mergeCell ref="L688:M688"/>
    <mergeCell ref="N688:Q688"/>
    <mergeCell ref="F689:I689"/>
    <mergeCell ref="F690:I690"/>
    <mergeCell ref="F691:I691"/>
    <mergeCell ref="F692:I692"/>
    <mergeCell ref="F693:I693"/>
    <mergeCell ref="N694:Q694"/>
    <mergeCell ref="N695:Q695"/>
    <mergeCell ref="F696:I696"/>
    <mergeCell ref="L696:M696"/>
    <mergeCell ref="N696:Q696"/>
    <mergeCell ref="N697:Q697"/>
    <mergeCell ref="F698:I698"/>
    <mergeCell ref="L698:M698"/>
    <mergeCell ref="N698:Q698"/>
    <mergeCell ref="F699:I699"/>
    <mergeCell ref="L699:M699"/>
    <mergeCell ref="N699:Q699"/>
    <mergeCell ref="F700:I700"/>
    <mergeCell ref="L700:M700"/>
    <mergeCell ref="N700:Q700"/>
    <mergeCell ref="F701:I701"/>
    <mergeCell ref="L701:M701"/>
    <mergeCell ref="N701:Q701"/>
    <mergeCell ref="F702:I702"/>
    <mergeCell ref="L702:M702"/>
    <mergeCell ref="N702:Q702"/>
  </mergeCells>
  <dataValidations count="2">
    <dataValidation allowBlank="true" error="Povoleny jsou hodnoty K, M." operator="between" showDropDown="false" showErrorMessage="true" showInputMessage="true" sqref="D698:D703" type="list">
      <formula1>"K,M"</formula1>
      <formula2>0</formula2>
    </dataValidation>
    <dataValidation allowBlank="true" error="Povoleny jsou hodnoty základní, snížená, zákl. přenesená, sníž. přenesená, nulová." operator="between" showDropDown="false" showErrorMessage="true" showInputMessage="true" sqref="U698:U703" type="list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40" display="3) Rozpočet"/>
    <hyperlink ref="S1" location="'Rekapitulace stavby'!C2" display="Rekapitulace stavby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7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7"/>
    <col collapsed="false" customWidth="true" hidden="false" outlineLevel="0" max="3" min="3" style="0" width="4.17"/>
    <col collapsed="false" customWidth="true" hidden="false" outlineLevel="0" max="4" min="4" style="0" width="4.32"/>
    <col collapsed="false" customWidth="true" hidden="false" outlineLevel="0" max="5" min="5" style="0" width="17.18"/>
    <col collapsed="false" customWidth="true" hidden="false" outlineLevel="0" max="7" min="6" style="0" width="11.17"/>
    <col collapsed="false" customWidth="true" hidden="false" outlineLevel="0" max="8" min="8" style="0" width="12.5"/>
    <col collapsed="false" customWidth="true" hidden="false" outlineLevel="0" max="9" min="9" style="0" width="6.99"/>
    <col collapsed="false" customWidth="true" hidden="false" outlineLevel="0" max="10" min="10" style="0" width="5.18"/>
    <col collapsed="false" customWidth="true" hidden="false" outlineLevel="0" max="11" min="11" style="0" width="11.5"/>
    <col collapsed="false" customWidth="true" hidden="false" outlineLevel="0" max="12" min="12" style="0" width="12"/>
    <col collapsed="false" customWidth="true" hidden="false" outlineLevel="0" max="14" min="13" style="0" width="5.99"/>
    <col collapsed="false" customWidth="true" hidden="false" outlineLevel="0" max="15" min="15" style="0" width="2"/>
    <col collapsed="false" customWidth="true" hidden="false" outlineLevel="0" max="16" min="16" style="0" width="12.5"/>
    <col collapsed="false" customWidth="true" hidden="false" outlineLevel="0" max="17" min="17" style="0" width="4.17"/>
    <col collapsed="false" customWidth="true" hidden="false" outlineLevel="0" max="18" min="18" style="0" width="1.67"/>
    <col collapsed="false" customWidth="true" hidden="false" outlineLevel="0" max="19" min="19" style="0" width="8.16"/>
    <col collapsed="false" customWidth="true" hidden="true" outlineLevel="0" max="20" min="20" style="0" width="29.66"/>
    <col collapsed="false" customWidth="true" hidden="true" outlineLevel="0" max="21" min="21" style="0" width="16.33"/>
    <col collapsed="false" customWidth="true" hidden="true" outlineLevel="0" max="22" min="22" style="0" width="12.34"/>
    <col collapsed="false" customWidth="true" hidden="true" outlineLevel="0" max="23" min="23" style="0" width="16.33"/>
    <col collapsed="false" customWidth="true" hidden="true" outlineLevel="0" max="24" min="24" style="0" width="12.17"/>
    <col collapsed="false" customWidth="true" hidden="true" outlineLevel="0" max="25" min="25" style="0" width="15.01"/>
    <col collapsed="false" customWidth="true" hidden="true" outlineLevel="0" max="26" min="26" style="0" width="11"/>
    <col collapsed="false" customWidth="true" hidden="true" outlineLevel="0" max="27" min="27" style="0" width="15.01"/>
    <col collapsed="false" customWidth="true" hidden="true" outlineLevel="0" max="28" min="28" style="0" width="16.33"/>
    <col collapsed="false" customWidth="true" hidden="false" outlineLevel="0" max="29" min="29" style="0" width="11"/>
    <col collapsed="false" customWidth="true" hidden="false" outlineLevel="0" max="30" min="30" style="0" width="15.01"/>
    <col collapsed="false" customWidth="true" hidden="false" outlineLevel="0" max="31" min="31" style="0" width="16.33"/>
    <col collapsed="false" customWidth="true" hidden="false" outlineLevel="0" max="43" min="32" style="0" width="8.5"/>
    <col collapsed="false" customWidth="true" hidden="true" outlineLevel="0" max="65" min="44" style="0" width="9.33"/>
    <col collapsed="false" customWidth="true" hidden="false" outlineLevel="0" max="1025" min="66" style="0" width="8.5"/>
  </cols>
  <sheetData>
    <row r="1" customFormat="false" ht="21.85" hidden="false" customHeight="true" outlineLevel="0" collapsed="false">
      <c r="A1" s="138"/>
      <c r="B1" s="2"/>
      <c r="C1" s="2"/>
      <c r="D1" s="3" t="s">
        <v>1</v>
      </c>
      <c r="E1" s="2"/>
      <c r="F1" s="4" t="s">
        <v>107</v>
      </c>
      <c r="G1" s="4"/>
      <c r="H1" s="139" t="s">
        <v>108</v>
      </c>
      <c r="I1" s="139"/>
      <c r="J1" s="139"/>
      <c r="K1" s="139"/>
      <c r="L1" s="4" t="s">
        <v>109</v>
      </c>
      <c r="M1" s="2"/>
      <c r="N1" s="2"/>
      <c r="O1" s="3" t="s">
        <v>110</v>
      </c>
      <c r="P1" s="2"/>
      <c r="Q1" s="2"/>
      <c r="R1" s="2"/>
      <c r="S1" s="4" t="s">
        <v>111</v>
      </c>
      <c r="T1" s="4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36.95" hidden="false" customHeight="true" outlineLevel="0" collapsed="false">
      <c r="C2" s="8" t="s">
        <v>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8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97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112</v>
      </c>
    </row>
    <row r="4" customFormat="false" ht="36.95" hidden="false" customHeight="true" outlineLevel="0" collapsed="false">
      <c r="B4" s="14"/>
      <c r="C4" s="15" t="s">
        <v>113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13</v>
      </c>
      <c r="AT4" s="10" t="s">
        <v>6</v>
      </c>
    </row>
    <row r="5" customFormat="false" ht="6.95" hidden="false" customHeight="true" outlineLevel="0" collapsed="false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r="6" customFormat="false" ht="25.45" hidden="false" customHeight="true" outlineLevel="0" collapsed="false">
      <c r="B6" s="14"/>
      <c r="C6" s="19"/>
      <c r="D6" s="25" t="s">
        <v>19</v>
      </c>
      <c r="E6" s="19"/>
      <c r="F6" s="140" t="str">
        <f aca="false">'Rekapitulace stavby'!K6</f>
        <v>Stavební úpravy objektu č.p. 176, Křinice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9"/>
      <c r="R6" s="16"/>
    </row>
    <row r="7" s="32" customFormat="true" ht="32.9" hidden="false" customHeight="true" outlineLevel="0" collapsed="false">
      <c r="B7" s="33"/>
      <c r="C7" s="34"/>
      <c r="D7" s="23" t="s">
        <v>114</v>
      </c>
      <c r="E7" s="34"/>
      <c r="F7" s="24" t="s">
        <v>1035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34"/>
      <c r="R7" s="35"/>
    </row>
    <row r="8" s="32" customFormat="true" ht="14.4" hidden="false" customHeight="true" outlineLevel="0" collapsed="false">
      <c r="B8" s="33"/>
      <c r="C8" s="34"/>
      <c r="D8" s="25" t="s">
        <v>21</v>
      </c>
      <c r="E8" s="34"/>
      <c r="F8" s="21"/>
      <c r="G8" s="34"/>
      <c r="H8" s="34"/>
      <c r="I8" s="34"/>
      <c r="J8" s="34"/>
      <c r="K8" s="34"/>
      <c r="L8" s="34"/>
      <c r="M8" s="25" t="s">
        <v>22</v>
      </c>
      <c r="N8" s="34"/>
      <c r="O8" s="21"/>
      <c r="P8" s="34"/>
      <c r="Q8" s="34"/>
      <c r="R8" s="35"/>
    </row>
    <row r="9" s="32" customFormat="true" ht="14.4" hidden="false" customHeight="true" outlineLevel="0" collapsed="false">
      <c r="B9" s="33"/>
      <c r="C9" s="34"/>
      <c r="D9" s="25" t="s">
        <v>23</v>
      </c>
      <c r="E9" s="34"/>
      <c r="F9" s="21" t="s">
        <v>24</v>
      </c>
      <c r="G9" s="34"/>
      <c r="H9" s="34"/>
      <c r="I9" s="34"/>
      <c r="J9" s="34"/>
      <c r="K9" s="34"/>
      <c r="L9" s="34"/>
      <c r="M9" s="25" t="s">
        <v>25</v>
      </c>
      <c r="N9" s="34"/>
      <c r="O9" s="141" t="str">
        <f aca="false">'Rekapitulace stavby'!AN8</f>
        <v>28. 5. 2018</v>
      </c>
      <c r="P9" s="141"/>
      <c r="Q9" s="34"/>
      <c r="R9" s="35"/>
    </row>
    <row r="10" s="32" customFormat="true" ht="10.8" hidden="false" customHeight="true" outlineLevel="0" collapsed="false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="32" customFormat="true" ht="14.4" hidden="false" customHeight="true" outlineLevel="0" collapsed="false">
      <c r="B11" s="33"/>
      <c r="C11" s="34"/>
      <c r="D11" s="25" t="s">
        <v>27</v>
      </c>
      <c r="E11" s="34"/>
      <c r="F11" s="34"/>
      <c r="G11" s="34"/>
      <c r="H11" s="34"/>
      <c r="I11" s="34"/>
      <c r="J11" s="34"/>
      <c r="K11" s="34"/>
      <c r="L11" s="34"/>
      <c r="M11" s="25" t="s">
        <v>28</v>
      </c>
      <c r="N11" s="34"/>
      <c r="O11" s="21" t="s">
        <v>29</v>
      </c>
      <c r="P11" s="21"/>
      <c r="Q11" s="34"/>
      <c r="R11" s="35"/>
    </row>
    <row r="12" s="32" customFormat="true" ht="18" hidden="false" customHeight="true" outlineLevel="0" collapsed="false">
      <c r="B12" s="33"/>
      <c r="C12" s="34"/>
      <c r="D12" s="34"/>
      <c r="E12" s="21" t="s">
        <v>30</v>
      </c>
      <c r="F12" s="34"/>
      <c r="G12" s="34"/>
      <c r="H12" s="34"/>
      <c r="I12" s="34"/>
      <c r="J12" s="34"/>
      <c r="K12" s="34"/>
      <c r="L12" s="34"/>
      <c r="M12" s="25" t="s">
        <v>31</v>
      </c>
      <c r="N12" s="34"/>
      <c r="O12" s="21" t="s">
        <v>32</v>
      </c>
      <c r="P12" s="21"/>
      <c r="Q12" s="34"/>
      <c r="R12" s="35"/>
    </row>
    <row r="13" s="32" customFormat="true" ht="6.95" hidden="false" customHeight="true" outlineLevel="0" collapsed="false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="32" customFormat="true" ht="14.4" hidden="false" customHeight="true" outlineLevel="0" collapsed="false">
      <c r="B14" s="33"/>
      <c r="C14" s="34"/>
      <c r="D14" s="25" t="s">
        <v>33</v>
      </c>
      <c r="E14" s="34"/>
      <c r="F14" s="34"/>
      <c r="G14" s="34"/>
      <c r="H14" s="34"/>
      <c r="I14" s="34"/>
      <c r="J14" s="34"/>
      <c r="K14" s="34"/>
      <c r="L14" s="34"/>
      <c r="M14" s="25" t="s">
        <v>28</v>
      </c>
      <c r="N14" s="34"/>
      <c r="O14" s="26" t="str">
        <f aca="false">IF('Rekapitulace stavby'!AN13="","",'Rekapitulace stavby'!AN13)</f>
        <v>Vyplň údaj</v>
      </c>
      <c r="P14" s="26"/>
      <c r="Q14" s="34"/>
      <c r="R14" s="35"/>
    </row>
    <row r="15" s="32" customFormat="true" ht="18" hidden="false" customHeight="true" outlineLevel="0" collapsed="false">
      <c r="B15" s="33"/>
      <c r="C15" s="34"/>
      <c r="D15" s="34"/>
      <c r="E15" s="26" t="str">
        <f aca="false">IF('Rekapitulace stavby'!E14="","",'Rekapitulace stavby'!E14)</f>
        <v>Vyplň údaj</v>
      </c>
      <c r="F15" s="26"/>
      <c r="G15" s="26"/>
      <c r="H15" s="26"/>
      <c r="I15" s="26"/>
      <c r="J15" s="26"/>
      <c r="K15" s="26"/>
      <c r="L15" s="26"/>
      <c r="M15" s="25" t="s">
        <v>31</v>
      </c>
      <c r="N15" s="34"/>
      <c r="O15" s="26" t="str">
        <f aca="false">IF('Rekapitulace stavby'!AN14="","",'Rekapitulace stavby'!AN14)</f>
        <v>Vyplň údaj</v>
      </c>
      <c r="P15" s="26"/>
      <c r="Q15" s="34"/>
      <c r="R15" s="35"/>
    </row>
    <row r="16" s="32" customFormat="true" ht="6.95" hidden="false" customHeight="true" outlineLevel="0" collapsed="false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="32" customFormat="true" ht="14.4" hidden="false" customHeight="true" outlineLevel="0" collapsed="false">
      <c r="B17" s="33"/>
      <c r="C17" s="34"/>
      <c r="D17" s="25" t="s">
        <v>35</v>
      </c>
      <c r="E17" s="34"/>
      <c r="F17" s="34"/>
      <c r="G17" s="34"/>
      <c r="H17" s="34"/>
      <c r="I17" s="34"/>
      <c r="J17" s="34"/>
      <c r="K17" s="34"/>
      <c r="L17" s="34"/>
      <c r="M17" s="25" t="s">
        <v>28</v>
      </c>
      <c r="N17" s="34"/>
      <c r="O17" s="21" t="s">
        <v>36</v>
      </c>
      <c r="P17" s="21"/>
      <c r="Q17" s="34"/>
      <c r="R17" s="35"/>
    </row>
    <row r="18" s="32" customFormat="true" ht="18" hidden="false" customHeight="true" outlineLevel="0" collapsed="false">
      <c r="B18" s="33"/>
      <c r="C18" s="34"/>
      <c r="D18" s="34"/>
      <c r="E18" s="21" t="s">
        <v>37</v>
      </c>
      <c r="F18" s="34"/>
      <c r="G18" s="34"/>
      <c r="H18" s="34"/>
      <c r="I18" s="34"/>
      <c r="J18" s="34"/>
      <c r="K18" s="34"/>
      <c r="L18" s="34"/>
      <c r="M18" s="25" t="s">
        <v>31</v>
      </c>
      <c r="N18" s="34"/>
      <c r="O18" s="21" t="s">
        <v>38</v>
      </c>
      <c r="P18" s="21"/>
      <c r="Q18" s="34"/>
      <c r="R18" s="35"/>
    </row>
    <row r="19" customFormat="false" ht="6.95" hidden="false" customHeight="true" outlineLevel="0" collapsed="false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customFormat="false" ht="14.4" hidden="false" customHeight="true" outlineLevel="0" collapsed="false">
      <c r="A20" s="32"/>
      <c r="B20" s="33"/>
      <c r="C20" s="34"/>
      <c r="D20" s="25" t="s">
        <v>40</v>
      </c>
      <c r="E20" s="34"/>
      <c r="F20" s="34"/>
      <c r="G20" s="34"/>
      <c r="H20" s="34"/>
      <c r="I20" s="34"/>
      <c r="J20" s="34"/>
      <c r="K20" s="34"/>
      <c r="L20" s="34"/>
      <c r="M20" s="25" t="s">
        <v>28</v>
      </c>
      <c r="N20" s="34"/>
      <c r="O20" s="21" t="s">
        <v>41</v>
      </c>
      <c r="P20" s="21"/>
      <c r="Q20" s="34"/>
      <c r="R20" s="35"/>
    </row>
    <row r="21" customFormat="false" ht="18" hidden="false" customHeight="true" outlineLevel="0" collapsed="false">
      <c r="A21" s="32"/>
      <c r="B21" s="33"/>
      <c r="C21" s="34"/>
      <c r="D21" s="34"/>
      <c r="E21" s="21" t="s">
        <v>42</v>
      </c>
      <c r="F21" s="34"/>
      <c r="G21" s="34"/>
      <c r="H21" s="34"/>
      <c r="I21" s="34"/>
      <c r="J21" s="34"/>
      <c r="K21" s="34"/>
      <c r="L21" s="34"/>
      <c r="M21" s="25" t="s">
        <v>31</v>
      </c>
      <c r="N21" s="34"/>
      <c r="O21" s="21" t="s">
        <v>43</v>
      </c>
      <c r="P21" s="21"/>
      <c r="Q21" s="34"/>
      <c r="R21" s="35"/>
    </row>
    <row r="22" customFormat="false" ht="6.95" hidden="false" customHeight="true" outlineLevel="0" collapsed="false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customFormat="false" ht="14.4" hidden="false" customHeight="true" outlineLevel="0" collapsed="false">
      <c r="A23" s="32"/>
      <c r="B23" s="33"/>
      <c r="C23" s="34"/>
      <c r="D23" s="25" t="s">
        <v>44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16.5" hidden="false" customHeight="true" outlineLevel="0" collapsed="false">
      <c r="A24" s="32"/>
      <c r="B24" s="33"/>
      <c r="C24" s="34"/>
      <c r="D24" s="34"/>
      <c r="E24" s="28"/>
      <c r="F24" s="28"/>
      <c r="G24" s="28"/>
      <c r="H24" s="28"/>
      <c r="I24" s="28"/>
      <c r="J24" s="28"/>
      <c r="K24" s="28"/>
      <c r="L24" s="28"/>
      <c r="M24" s="34"/>
      <c r="N24" s="34"/>
      <c r="O24" s="34"/>
      <c r="P24" s="34"/>
      <c r="Q24" s="34"/>
      <c r="R24" s="35"/>
    </row>
    <row r="25" customFormat="false" ht="6.95" hidden="false" customHeight="true" outlineLevel="0" collapsed="false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customFormat="false" ht="6.95" hidden="false" customHeight="true" outlineLevel="0" collapsed="false">
      <c r="A26" s="32"/>
      <c r="B26" s="33"/>
      <c r="C26" s="3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4"/>
      <c r="R26" s="35"/>
    </row>
    <row r="27" customFormat="false" ht="14.4" hidden="false" customHeight="true" outlineLevel="0" collapsed="false">
      <c r="A27" s="32"/>
      <c r="B27" s="33"/>
      <c r="C27" s="34"/>
      <c r="D27" s="142" t="s">
        <v>116</v>
      </c>
      <c r="E27" s="34"/>
      <c r="F27" s="34"/>
      <c r="G27" s="34"/>
      <c r="H27" s="34"/>
      <c r="I27" s="34"/>
      <c r="J27" s="34"/>
      <c r="K27" s="34"/>
      <c r="L27" s="34"/>
      <c r="M27" s="31" t="n">
        <f aca="false">N88</f>
        <v>0</v>
      </c>
      <c r="N27" s="31"/>
      <c r="O27" s="31"/>
      <c r="P27" s="31"/>
      <c r="Q27" s="34"/>
      <c r="R27" s="35"/>
    </row>
    <row r="28" customFormat="false" ht="14.4" hidden="false" customHeight="true" outlineLevel="0" collapsed="false">
      <c r="A28" s="32"/>
      <c r="B28" s="33"/>
      <c r="C28" s="34"/>
      <c r="D28" s="30" t="s">
        <v>101</v>
      </c>
      <c r="E28" s="34"/>
      <c r="F28" s="34"/>
      <c r="G28" s="34"/>
      <c r="H28" s="34"/>
      <c r="I28" s="34"/>
      <c r="J28" s="34"/>
      <c r="K28" s="34"/>
      <c r="L28" s="34"/>
      <c r="M28" s="31" t="n">
        <f aca="false">N115</f>
        <v>0</v>
      </c>
      <c r="N28" s="31"/>
      <c r="O28" s="31"/>
      <c r="P28" s="31"/>
      <c r="Q28" s="34"/>
      <c r="R28" s="35"/>
    </row>
    <row r="29" customFormat="false" ht="6.95" hidden="false" customHeight="true" outlineLevel="0" collapsed="false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customFormat="false" ht="25.45" hidden="false" customHeight="true" outlineLevel="0" collapsed="false">
      <c r="A30" s="32"/>
      <c r="B30" s="33"/>
      <c r="C30" s="34"/>
      <c r="D30" s="143" t="s">
        <v>48</v>
      </c>
      <c r="E30" s="34"/>
      <c r="F30" s="34"/>
      <c r="G30" s="34"/>
      <c r="H30" s="34"/>
      <c r="I30" s="34"/>
      <c r="J30" s="34"/>
      <c r="K30" s="34"/>
      <c r="L30" s="34"/>
      <c r="M30" s="144" t="n">
        <f aca="false">ROUND(M27+M28,2)</f>
        <v>0</v>
      </c>
      <c r="N30" s="144"/>
      <c r="O30" s="144"/>
      <c r="P30" s="144"/>
      <c r="Q30" s="34"/>
      <c r="R30" s="35"/>
    </row>
    <row r="31" customFormat="false" ht="6.95" hidden="false" customHeight="true" outlineLevel="0" collapsed="false">
      <c r="A31" s="32"/>
      <c r="B31" s="33"/>
      <c r="C31" s="3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4"/>
      <c r="R31" s="35"/>
    </row>
    <row r="32" customFormat="false" ht="14.4" hidden="false" customHeight="true" outlineLevel="0" collapsed="false">
      <c r="A32" s="32"/>
      <c r="B32" s="33"/>
      <c r="C32" s="34"/>
      <c r="D32" s="42" t="s">
        <v>49</v>
      </c>
      <c r="E32" s="42" t="s">
        <v>50</v>
      </c>
      <c r="F32" s="43" t="n">
        <v>0.21</v>
      </c>
      <c r="G32" s="145" t="s">
        <v>51</v>
      </c>
      <c r="H32" s="146" t="n">
        <f aca="false">ROUND((((SUM(BE115:BE122)+SUM(BE140:BE742))+SUM(BE744:BE748))),2)</f>
        <v>0</v>
      </c>
      <c r="I32" s="146"/>
      <c r="J32" s="146"/>
      <c r="K32" s="34"/>
      <c r="L32" s="34"/>
      <c r="M32" s="146" t="n">
        <f aca="false">ROUND(((ROUND((SUM(BE115:BE122)+SUM(BE140:BE742)), 2)*F32)+SUM(BE744:BE748)*F32),2)</f>
        <v>0</v>
      </c>
      <c r="N32" s="146"/>
      <c r="O32" s="146"/>
      <c r="P32" s="146"/>
      <c r="Q32" s="34"/>
      <c r="R32" s="35"/>
    </row>
    <row r="33" customFormat="false" ht="14.4" hidden="false" customHeight="true" outlineLevel="0" collapsed="false">
      <c r="A33" s="32"/>
      <c r="B33" s="33"/>
      <c r="C33" s="34"/>
      <c r="D33" s="34"/>
      <c r="E33" s="42" t="s">
        <v>52</v>
      </c>
      <c r="F33" s="43" t="n">
        <v>0.15</v>
      </c>
      <c r="G33" s="145" t="s">
        <v>51</v>
      </c>
      <c r="H33" s="146" t="n">
        <f aca="false">ROUND((((SUM(BF115:BF122)+SUM(BF140:BF742))+SUM(BF744:BF748))),2)</f>
        <v>0</v>
      </c>
      <c r="I33" s="146"/>
      <c r="J33" s="146"/>
      <c r="K33" s="34"/>
      <c r="L33" s="34"/>
      <c r="M33" s="146" t="n">
        <f aca="false">ROUND(((ROUND((SUM(BF115:BF122)+SUM(BF140:BF742)), 2)*F33)+SUM(BF744:BF748)*F33),2)</f>
        <v>0</v>
      </c>
      <c r="N33" s="146"/>
      <c r="O33" s="146"/>
      <c r="P33" s="146"/>
      <c r="Q33" s="34"/>
      <c r="R33" s="35"/>
    </row>
    <row r="34" customFormat="false" ht="14.4" hidden="true" customHeight="true" outlineLevel="0" collapsed="false">
      <c r="A34" s="32"/>
      <c r="B34" s="33"/>
      <c r="C34" s="34"/>
      <c r="D34" s="34"/>
      <c r="E34" s="42" t="s">
        <v>53</v>
      </c>
      <c r="F34" s="43" t="n">
        <v>0.21</v>
      </c>
      <c r="G34" s="145" t="s">
        <v>51</v>
      </c>
      <c r="H34" s="146" t="n">
        <f aca="false">ROUND((((SUM(BG115:BG122)+SUM(BG140:BG742))+SUM(BG744:BG748))),2)</f>
        <v>0</v>
      </c>
      <c r="I34" s="146"/>
      <c r="J34" s="146"/>
      <c r="K34" s="34"/>
      <c r="L34" s="34"/>
      <c r="M34" s="146" t="n">
        <v>0</v>
      </c>
      <c r="N34" s="146"/>
      <c r="O34" s="146"/>
      <c r="P34" s="146"/>
      <c r="Q34" s="34"/>
      <c r="R34" s="35"/>
    </row>
    <row r="35" customFormat="false" ht="14.4" hidden="true" customHeight="true" outlineLevel="0" collapsed="false">
      <c r="A35" s="32"/>
      <c r="B35" s="33"/>
      <c r="C35" s="34"/>
      <c r="D35" s="34"/>
      <c r="E35" s="42" t="s">
        <v>54</v>
      </c>
      <c r="F35" s="43" t="n">
        <v>0.15</v>
      </c>
      <c r="G35" s="145" t="s">
        <v>51</v>
      </c>
      <c r="H35" s="146" t="n">
        <f aca="false">ROUND((((SUM(BH115:BH122)+SUM(BH140:BH742))+SUM(BH744:BH748))),2)</f>
        <v>0</v>
      </c>
      <c r="I35" s="146"/>
      <c r="J35" s="146"/>
      <c r="K35" s="34"/>
      <c r="L35" s="34"/>
      <c r="M35" s="146" t="n">
        <v>0</v>
      </c>
      <c r="N35" s="146"/>
      <c r="O35" s="146"/>
      <c r="P35" s="146"/>
      <c r="Q35" s="34"/>
      <c r="R35" s="35"/>
    </row>
    <row r="36" customFormat="false" ht="14.4" hidden="true" customHeight="true" outlineLevel="0" collapsed="false">
      <c r="A36" s="32"/>
      <c r="B36" s="33"/>
      <c r="C36" s="34"/>
      <c r="D36" s="34"/>
      <c r="E36" s="42" t="s">
        <v>55</v>
      </c>
      <c r="F36" s="43" t="n">
        <v>0</v>
      </c>
      <c r="G36" s="145" t="s">
        <v>51</v>
      </c>
      <c r="H36" s="146" t="n">
        <f aca="false">ROUND((((SUM(BI115:BI122)+SUM(BI140:BI742))+SUM(BI744:BI748))),2)</f>
        <v>0</v>
      </c>
      <c r="I36" s="146"/>
      <c r="J36" s="146"/>
      <c r="K36" s="34"/>
      <c r="L36" s="34"/>
      <c r="M36" s="146" t="n">
        <v>0</v>
      </c>
      <c r="N36" s="146"/>
      <c r="O36" s="146"/>
      <c r="P36" s="146"/>
      <c r="Q36" s="34"/>
      <c r="R36" s="35"/>
    </row>
    <row r="37" customFormat="false" ht="6.95" hidden="false" customHeight="true" outlineLevel="0" collapsed="false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customFormat="false" ht="25.45" hidden="false" customHeight="true" outlineLevel="0" collapsed="false">
      <c r="A38" s="32"/>
      <c r="B38" s="33"/>
      <c r="C38" s="136"/>
      <c r="D38" s="147" t="s">
        <v>56</v>
      </c>
      <c r="E38" s="87"/>
      <c r="F38" s="87"/>
      <c r="G38" s="148" t="s">
        <v>57</v>
      </c>
      <c r="H38" s="149" t="s">
        <v>58</v>
      </c>
      <c r="I38" s="87"/>
      <c r="J38" s="87"/>
      <c r="K38" s="87"/>
      <c r="L38" s="150" t="n">
        <f aca="false">SUM(M30:M36)</f>
        <v>0</v>
      </c>
      <c r="M38" s="150"/>
      <c r="N38" s="150"/>
      <c r="O38" s="150"/>
      <c r="P38" s="150"/>
      <c r="Q38" s="136"/>
      <c r="R38" s="35"/>
    </row>
    <row r="39" customFormat="false" ht="14.4" hidden="false" customHeight="true" outlineLevel="0" collapsed="false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customFormat="false" ht="14.4" hidden="false" customHeight="true" outlineLevel="0" collapsed="false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customFormat="false" ht="12.8" hidden="false" customHeight="false" outlineLevel="0" collapsed="false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6"/>
    </row>
    <row r="42" customFormat="false" ht="12.8" hidden="false" customHeight="false" outlineLevel="0" collapsed="false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r="43" customFormat="false" ht="12.8" hidden="false" customHeight="false" outlineLevel="0" collapsed="false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r="44" customFormat="false" ht="12.8" hidden="false" customHeight="false" outlineLevel="0" collapsed="false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r="45" customFormat="false" ht="12.8" hidden="false" customHeight="false" outlineLevel="0" collapsed="false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r="46" customFormat="false" ht="12.8" hidden="false" customHeight="false" outlineLevel="0" collapsed="false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r="47" customFormat="false" ht="12.8" hidden="false" customHeight="false" outlineLevel="0" collapsed="false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r="48" customFormat="false" ht="12.8" hidden="false" customHeight="false" outlineLevel="0" collapsed="false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r="49" customFormat="false" ht="12.8" hidden="false" customHeight="false" outlineLevel="0" collapsed="false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="32" customFormat="true" ht="12.8" hidden="false" customHeight="false" outlineLevel="0" collapsed="false">
      <c r="B50" s="33"/>
      <c r="C50" s="34"/>
      <c r="D50" s="53" t="s">
        <v>59</v>
      </c>
      <c r="E50" s="54"/>
      <c r="F50" s="54"/>
      <c r="G50" s="54"/>
      <c r="H50" s="55"/>
      <c r="I50" s="34"/>
      <c r="J50" s="53" t="s">
        <v>60</v>
      </c>
      <c r="K50" s="54"/>
      <c r="L50" s="54"/>
      <c r="M50" s="54"/>
      <c r="N50" s="54"/>
      <c r="O50" s="54"/>
      <c r="P50" s="55"/>
      <c r="Q50" s="34"/>
      <c r="R50" s="35"/>
    </row>
    <row r="51" customFormat="false" ht="12.8" hidden="false" customHeight="false" outlineLevel="0" collapsed="false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r="52" customFormat="false" ht="12.8" hidden="false" customHeight="false" outlineLevel="0" collapsed="false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r="53" customFormat="false" ht="12.8" hidden="false" customHeight="false" outlineLevel="0" collapsed="false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r="54" customFormat="false" ht="12.8" hidden="false" customHeight="false" outlineLevel="0" collapsed="false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r="55" customFormat="false" ht="12.8" hidden="false" customHeight="false" outlineLevel="0" collapsed="false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r="56" customFormat="false" ht="12.8" hidden="false" customHeight="false" outlineLevel="0" collapsed="false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r="57" customFormat="false" ht="12.8" hidden="false" customHeight="false" outlineLevel="0" collapsed="false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r="58" customFormat="false" ht="12.8" hidden="false" customHeight="false" outlineLevel="0" collapsed="false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r="59" s="32" customFormat="true" ht="12.8" hidden="false" customHeight="false" outlineLevel="0" collapsed="false">
      <c r="B59" s="33"/>
      <c r="C59" s="34"/>
      <c r="D59" s="58" t="s">
        <v>61</v>
      </c>
      <c r="E59" s="59"/>
      <c r="F59" s="59"/>
      <c r="G59" s="60" t="s">
        <v>62</v>
      </c>
      <c r="H59" s="61"/>
      <c r="I59" s="34"/>
      <c r="J59" s="58" t="s">
        <v>61</v>
      </c>
      <c r="K59" s="59"/>
      <c r="L59" s="59"/>
      <c r="M59" s="59"/>
      <c r="N59" s="60" t="s">
        <v>62</v>
      </c>
      <c r="O59" s="59"/>
      <c r="P59" s="61"/>
      <c r="Q59" s="34"/>
      <c r="R59" s="35"/>
    </row>
    <row r="60" customFormat="false" ht="12.8" hidden="false" customHeight="false" outlineLevel="0" collapsed="false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r="61" s="32" customFormat="true" ht="12.8" hidden="false" customHeight="false" outlineLevel="0" collapsed="false">
      <c r="B61" s="33"/>
      <c r="C61" s="34"/>
      <c r="D61" s="53" t="s">
        <v>63</v>
      </c>
      <c r="E61" s="54"/>
      <c r="F61" s="54"/>
      <c r="G61" s="54"/>
      <c r="H61" s="55"/>
      <c r="I61" s="34"/>
      <c r="J61" s="53" t="s">
        <v>64</v>
      </c>
      <c r="K61" s="54"/>
      <c r="L61" s="54"/>
      <c r="M61" s="54"/>
      <c r="N61" s="54"/>
      <c r="O61" s="54"/>
      <c r="P61" s="55"/>
      <c r="Q61" s="34"/>
      <c r="R61" s="35"/>
    </row>
    <row r="62" customFormat="false" ht="12.8" hidden="false" customHeight="false" outlineLevel="0" collapsed="false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r="63" customFormat="false" ht="12.8" hidden="false" customHeight="false" outlineLevel="0" collapsed="false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r="64" customFormat="false" ht="12.8" hidden="false" customHeight="false" outlineLevel="0" collapsed="false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r="65" customFormat="false" ht="12.8" hidden="false" customHeight="false" outlineLevel="0" collapsed="false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r="66" customFormat="false" ht="12.8" hidden="false" customHeight="false" outlineLevel="0" collapsed="false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r="67" customFormat="false" ht="12.8" hidden="false" customHeight="false" outlineLevel="0" collapsed="false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r="68" customFormat="false" ht="12.8" hidden="false" customHeight="false" outlineLevel="0" collapsed="false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r="69" customFormat="false" ht="12.8" hidden="false" customHeight="false" outlineLevel="0" collapsed="false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r="70" s="32" customFormat="true" ht="12.8" hidden="false" customHeight="false" outlineLevel="0" collapsed="false">
      <c r="B70" s="33"/>
      <c r="C70" s="34"/>
      <c r="D70" s="58" t="s">
        <v>61</v>
      </c>
      <c r="E70" s="59"/>
      <c r="F70" s="59"/>
      <c r="G70" s="60" t="s">
        <v>62</v>
      </c>
      <c r="H70" s="61"/>
      <c r="I70" s="34"/>
      <c r="J70" s="58" t="s">
        <v>61</v>
      </c>
      <c r="K70" s="59"/>
      <c r="L70" s="59"/>
      <c r="M70" s="59"/>
      <c r="N70" s="60" t="s">
        <v>62</v>
      </c>
      <c r="O70" s="59"/>
      <c r="P70" s="61"/>
      <c r="Q70" s="34"/>
      <c r="R70" s="35"/>
    </row>
    <row r="71" customFormat="false" ht="14.4" hidden="false" customHeight="true" outlineLevel="0" collapsed="false">
      <c r="A71" s="3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="32" customFormat="true" ht="6.95" hidden="false" customHeight="true" outlineLevel="0" collapsed="false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3"/>
    </row>
    <row r="76" customFormat="false" ht="36.95" hidden="false" customHeight="true" outlineLevel="0" collapsed="false">
      <c r="A76" s="32"/>
      <c r="B76" s="33"/>
      <c r="C76" s="15" t="s">
        <v>117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  <c r="T76" s="154"/>
      <c r="U76" s="154"/>
    </row>
    <row r="77" customFormat="false" ht="6.95" hidden="false" customHeight="true" outlineLevel="0" collapsed="false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54"/>
      <c r="U77" s="154"/>
    </row>
    <row r="78" customFormat="false" ht="30" hidden="false" customHeight="true" outlineLevel="0" collapsed="false">
      <c r="A78" s="32"/>
      <c r="B78" s="33"/>
      <c r="C78" s="25" t="s">
        <v>19</v>
      </c>
      <c r="D78" s="34"/>
      <c r="E78" s="34"/>
      <c r="F78" s="140" t="str">
        <f aca="false">F6</f>
        <v>Stavební úpravy objektu č.p. 176, Křinice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34"/>
      <c r="R78" s="35"/>
      <c r="T78" s="154"/>
      <c r="U78" s="154"/>
    </row>
    <row r="79" customFormat="false" ht="36.95" hidden="false" customHeight="true" outlineLevel="0" collapsed="false">
      <c r="A79" s="32"/>
      <c r="B79" s="33"/>
      <c r="C79" s="74" t="s">
        <v>114</v>
      </c>
      <c r="D79" s="34"/>
      <c r="E79" s="34"/>
      <c r="F79" s="76" t="str">
        <f aca="false">F7</f>
        <v>02 - Výtah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34"/>
      <c r="R79" s="35"/>
      <c r="T79" s="154"/>
      <c r="U79" s="154"/>
    </row>
    <row r="80" customFormat="false" ht="6.95" hidden="false" customHeight="true" outlineLevel="0" collapsed="false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54"/>
      <c r="U80" s="154"/>
    </row>
    <row r="81" customFormat="false" ht="18" hidden="false" customHeight="true" outlineLevel="0" collapsed="false">
      <c r="A81" s="32"/>
      <c r="B81" s="33"/>
      <c r="C81" s="25" t="s">
        <v>23</v>
      </c>
      <c r="D81" s="34"/>
      <c r="E81" s="34"/>
      <c r="F81" s="21" t="str">
        <f aca="false">F9</f>
        <v>Křínice čp. 176</v>
      </c>
      <c r="G81" s="34"/>
      <c r="H81" s="34"/>
      <c r="I81" s="34"/>
      <c r="J81" s="34"/>
      <c r="K81" s="25" t="s">
        <v>25</v>
      </c>
      <c r="L81" s="34"/>
      <c r="M81" s="79" t="str">
        <f aca="false">IF(O9="","",O9)</f>
        <v>28. 5. 2018</v>
      </c>
      <c r="N81" s="79"/>
      <c r="O81" s="79"/>
      <c r="P81" s="79"/>
      <c r="Q81" s="34"/>
      <c r="R81" s="35"/>
      <c r="T81" s="154"/>
      <c r="U81" s="154"/>
    </row>
    <row r="82" customFormat="false" ht="6.95" hidden="false" customHeight="true" outlineLevel="0" collapsed="false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54"/>
      <c r="U82" s="154"/>
    </row>
    <row r="83" customFormat="false" ht="12.8" hidden="false" customHeight="false" outlineLevel="0" collapsed="false">
      <c r="A83" s="32"/>
      <c r="B83" s="33"/>
      <c r="C83" s="25" t="s">
        <v>27</v>
      </c>
      <c r="D83" s="34"/>
      <c r="E83" s="34"/>
      <c r="F83" s="21" t="str">
        <f aca="false">E12</f>
        <v>Obec Křinice</v>
      </c>
      <c r="G83" s="34"/>
      <c r="H83" s="34"/>
      <c r="I83" s="34"/>
      <c r="J83" s="34"/>
      <c r="K83" s="25" t="s">
        <v>35</v>
      </c>
      <c r="L83" s="34"/>
      <c r="M83" s="21" t="str">
        <f aca="false">E18</f>
        <v>Jiří Rak</v>
      </c>
      <c r="N83" s="21"/>
      <c r="O83" s="21"/>
      <c r="P83" s="21"/>
      <c r="Q83" s="21"/>
      <c r="R83" s="35"/>
      <c r="T83" s="154"/>
      <c r="U83" s="154"/>
    </row>
    <row r="84" customFormat="false" ht="14.4" hidden="false" customHeight="true" outlineLevel="0" collapsed="false">
      <c r="A84" s="32"/>
      <c r="B84" s="33"/>
      <c r="C84" s="25" t="s">
        <v>33</v>
      </c>
      <c r="D84" s="34"/>
      <c r="E84" s="34"/>
      <c r="F84" s="21" t="str">
        <f aca="false">IF(E15="","",E15)</f>
        <v>Vyplň údaj</v>
      </c>
      <c r="G84" s="34"/>
      <c r="H84" s="34"/>
      <c r="I84" s="34"/>
      <c r="J84" s="34"/>
      <c r="K84" s="25" t="s">
        <v>40</v>
      </c>
      <c r="L84" s="34"/>
      <c r="M84" s="21" t="str">
        <f aca="false">E21</f>
        <v>Tomáš Valenta</v>
      </c>
      <c r="N84" s="21"/>
      <c r="O84" s="21"/>
      <c r="P84" s="21"/>
      <c r="Q84" s="21"/>
      <c r="R84" s="35"/>
      <c r="T84" s="154"/>
      <c r="U84" s="154"/>
    </row>
    <row r="85" customFormat="false" ht="10.3" hidden="false" customHeight="true" outlineLevel="0" collapsed="false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54"/>
      <c r="U85" s="154"/>
    </row>
    <row r="86" customFormat="false" ht="29.3" hidden="false" customHeight="true" outlineLevel="0" collapsed="false">
      <c r="A86" s="32"/>
      <c r="B86" s="33"/>
      <c r="C86" s="155" t="s">
        <v>118</v>
      </c>
      <c r="D86" s="155"/>
      <c r="E86" s="155"/>
      <c r="F86" s="155"/>
      <c r="G86" s="155"/>
      <c r="H86" s="136"/>
      <c r="I86" s="136"/>
      <c r="J86" s="136"/>
      <c r="K86" s="136"/>
      <c r="L86" s="136"/>
      <c r="M86" s="136"/>
      <c r="N86" s="155" t="s">
        <v>119</v>
      </c>
      <c r="O86" s="155"/>
      <c r="P86" s="155"/>
      <c r="Q86" s="155"/>
      <c r="R86" s="35"/>
      <c r="T86" s="154"/>
      <c r="U86" s="154"/>
    </row>
    <row r="87" customFormat="false" ht="10.3" hidden="false" customHeight="true" outlineLevel="0" collapsed="false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54"/>
      <c r="U87" s="154"/>
    </row>
    <row r="88" customFormat="false" ht="29.3" hidden="false" customHeight="true" outlineLevel="0" collapsed="false">
      <c r="A88" s="32"/>
      <c r="B88" s="33"/>
      <c r="C88" s="156" t="s">
        <v>120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97" t="n">
        <f aca="false">N140</f>
        <v>0</v>
      </c>
      <c r="O88" s="97"/>
      <c r="P88" s="97"/>
      <c r="Q88" s="97"/>
      <c r="R88" s="35"/>
      <c r="T88" s="154"/>
      <c r="U88" s="154"/>
      <c r="AU88" s="10" t="s">
        <v>121</v>
      </c>
    </row>
    <row r="89" s="157" customFormat="true" ht="24.95" hidden="false" customHeight="true" outlineLevel="0" collapsed="false">
      <c r="B89" s="158"/>
      <c r="C89" s="159"/>
      <c r="D89" s="160" t="s">
        <v>122</v>
      </c>
      <c r="E89" s="159"/>
      <c r="F89" s="159"/>
      <c r="G89" s="159"/>
      <c r="H89" s="159"/>
      <c r="I89" s="159"/>
      <c r="J89" s="159"/>
      <c r="K89" s="159"/>
      <c r="L89" s="159"/>
      <c r="M89" s="159"/>
      <c r="N89" s="161" t="n">
        <f aca="false">N141</f>
        <v>0</v>
      </c>
      <c r="O89" s="161"/>
      <c r="P89" s="161"/>
      <c r="Q89" s="161"/>
      <c r="R89" s="162"/>
      <c r="T89" s="163"/>
      <c r="U89" s="163"/>
    </row>
    <row r="90" s="164" customFormat="true" ht="19.95" hidden="false" customHeight="true" outlineLevel="0" collapsed="false">
      <c r="B90" s="165"/>
      <c r="C90" s="166"/>
      <c r="D90" s="121" t="s">
        <v>123</v>
      </c>
      <c r="E90" s="166"/>
      <c r="F90" s="166"/>
      <c r="G90" s="166"/>
      <c r="H90" s="166"/>
      <c r="I90" s="166"/>
      <c r="J90" s="166"/>
      <c r="K90" s="166"/>
      <c r="L90" s="166"/>
      <c r="M90" s="166"/>
      <c r="N90" s="123" t="n">
        <f aca="false">N142</f>
        <v>0</v>
      </c>
      <c r="O90" s="123"/>
      <c r="P90" s="123"/>
      <c r="Q90" s="123"/>
      <c r="R90" s="167"/>
      <c r="T90" s="168"/>
      <c r="U90" s="168"/>
    </row>
    <row r="91" s="164" customFormat="true" ht="19.95" hidden="false" customHeight="true" outlineLevel="0" collapsed="false">
      <c r="B91" s="165"/>
      <c r="C91" s="166"/>
      <c r="D91" s="121" t="s">
        <v>124</v>
      </c>
      <c r="E91" s="166"/>
      <c r="F91" s="166"/>
      <c r="G91" s="166"/>
      <c r="H91" s="166"/>
      <c r="I91" s="166"/>
      <c r="J91" s="166"/>
      <c r="K91" s="166"/>
      <c r="L91" s="166"/>
      <c r="M91" s="166"/>
      <c r="N91" s="123" t="n">
        <f aca="false">N185</f>
        <v>0</v>
      </c>
      <c r="O91" s="123"/>
      <c r="P91" s="123"/>
      <c r="Q91" s="123"/>
      <c r="R91" s="167"/>
      <c r="T91" s="168"/>
      <c r="U91" s="168"/>
    </row>
    <row r="92" s="164" customFormat="true" ht="19.95" hidden="false" customHeight="true" outlineLevel="0" collapsed="false">
      <c r="B92" s="165"/>
      <c r="C92" s="166"/>
      <c r="D92" s="121" t="s">
        <v>125</v>
      </c>
      <c r="E92" s="166"/>
      <c r="F92" s="166"/>
      <c r="G92" s="166"/>
      <c r="H92" s="166"/>
      <c r="I92" s="166"/>
      <c r="J92" s="166"/>
      <c r="K92" s="166"/>
      <c r="L92" s="166"/>
      <c r="M92" s="166"/>
      <c r="N92" s="123" t="n">
        <f aca="false">N236</f>
        <v>0</v>
      </c>
      <c r="O92" s="123"/>
      <c r="P92" s="123"/>
      <c r="Q92" s="123"/>
      <c r="R92" s="167"/>
      <c r="T92" s="168"/>
      <c r="U92" s="168"/>
    </row>
    <row r="93" s="164" customFormat="true" ht="19.95" hidden="false" customHeight="true" outlineLevel="0" collapsed="false">
      <c r="B93" s="165"/>
      <c r="C93" s="166"/>
      <c r="D93" s="121" t="s">
        <v>126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23" t="n">
        <f aca="false">N313</f>
        <v>0</v>
      </c>
      <c r="O93" s="123"/>
      <c r="P93" s="123"/>
      <c r="Q93" s="123"/>
      <c r="R93" s="167"/>
      <c r="T93" s="168"/>
      <c r="U93" s="168"/>
    </row>
    <row r="94" s="164" customFormat="true" ht="19.95" hidden="false" customHeight="true" outlineLevel="0" collapsed="false">
      <c r="B94" s="165"/>
      <c r="C94" s="166"/>
      <c r="D94" s="121" t="s">
        <v>128</v>
      </c>
      <c r="E94" s="166"/>
      <c r="F94" s="166"/>
      <c r="G94" s="166"/>
      <c r="H94" s="166"/>
      <c r="I94" s="166"/>
      <c r="J94" s="166"/>
      <c r="K94" s="166"/>
      <c r="L94" s="166"/>
      <c r="M94" s="166"/>
      <c r="N94" s="123" t="n">
        <f aca="false">N360</f>
        <v>0</v>
      </c>
      <c r="O94" s="123"/>
      <c r="P94" s="123"/>
      <c r="Q94" s="123"/>
      <c r="R94" s="167"/>
      <c r="T94" s="168"/>
      <c r="U94" s="168"/>
    </row>
    <row r="95" s="164" customFormat="true" ht="19.95" hidden="false" customHeight="true" outlineLevel="0" collapsed="false">
      <c r="B95" s="165"/>
      <c r="C95" s="166"/>
      <c r="D95" s="121" t="s">
        <v>129</v>
      </c>
      <c r="E95" s="166"/>
      <c r="F95" s="166"/>
      <c r="G95" s="166"/>
      <c r="H95" s="166"/>
      <c r="I95" s="166"/>
      <c r="J95" s="166"/>
      <c r="K95" s="166"/>
      <c r="L95" s="166"/>
      <c r="M95" s="166"/>
      <c r="N95" s="123" t="n">
        <f aca="false">N440</f>
        <v>0</v>
      </c>
      <c r="O95" s="123"/>
      <c r="P95" s="123"/>
      <c r="Q95" s="123"/>
      <c r="R95" s="167"/>
      <c r="T95" s="168"/>
      <c r="U95" s="168"/>
    </row>
    <row r="96" s="164" customFormat="true" ht="19.95" hidden="false" customHeight="true" outlineLevel="0" collapsed="false">
      <c r="B96" s="165"/>
      <c r="C96" s="166"/>
      <c r="D96" s="121" t="s">
        <v>130</v>
      </c>
      <c r="E96" s="166"/>
      <c r="F96" s="166"/>
      <c r="G96" s="166"/>
      <c r="H96" s="166"/>
      <c r="I96" s="166"/>
      <c r="J96" s="166"/>
      <c r="K96" s="166"/>
      <c r="L96" s="166"/>
      <c r="M96" s="166"/>
      <c r="N96" s="123" t="n">
        <f aca="false">N553</f>
        <v>0</v>
      </c>
      <c r="O96" s="123"/>
      <c r="P96" s="123"/>
      <c r="Q96" s="123"/>
      <c r="R96" s="167"/>
      <c r="T96" s="168"/>
      <c r="U96" s="168"/>
    </row>
    <row r="97" s="164" customFormat="true" ht="19.95" hidden="false" customHeight="true" outlineLevel="0" collapsed="false">
      <c r="B97" s="165"/>
      <c r="C97" s="166"/>
      <c r="D97" s="121" t="s">
        <v>131</v>
      </c>
      <c r="E97" s="166"/>
      <c r="F97" s="166"/>
      <c r="G97" s="166"/>
      <c r="H97" s="166"/>
      <c r="I97" s="166"/>
      <c r="J97" s="166"/>
      <c r="K97" s="166"/>
      <c r="L97" s="166"/>
      <c r="M97" s="166"/>
      <c r="N97" s="123" t="n">
        <f aca="false">N558</f>
        <v>0</v>
      </c>
      <c r="O97" s="123"/>
      <c r="P97" s="123"/>
      <c r="Q97" s="123"/>
      <c r="R97" s="167"/>
      <c r="T97" s="168"/>
      <c r="U97" s="168"/>
    </row>
    <row r="98" s="157" customFormat="true" ht="24.95" hidden="false" customHeight="true" outlineLevel="0" collapsed="false">
      <c r="B98" s="158"/>
      <c r="C98" s="159"/>
      <c r="D98" s="160" t="s">
        <v>132</v>
      </c>
      <c r="E98" s="159"/>
      <c r="F98" s="159"/>
      <c r="G98" s="159"/>
      <c r="H98" s="159"/>
      <c r="I98" s="159"/>
      <c r="J98" s="159"/>
      <c r="K98" s="159"/>
      <c r="L98" s="159"/>
      <c r="M98" s="159"/>
      <c r="N98" s="161" t="n">
        <f aca="false">N560</f>
        <v>0</v>
      </c>
      <c r="O98" s="161"/>
      <c r="P98" s="161"/>
      <c r="Q98" s="161"/>
      <c r="R98" s="162"/>
      <c r="T98" s="163"/>
      <c r="U98" s="163"/>
    </row>
    <row r="99" s="164" customFormat="true" ht="19.95" hidden="false" customHeight="true" outlineLevel="0" collapsed="false">
      <c r="B99" s="165"/>
      <c r="C99" s="166"/>
      <c r="D99" s="121" t="s">
        <v>133</v>
      </c>
      <c r="E99" s="166"/>
      <c r="F99" s="166"/>
      <c r="G99" s="166"/>
      <c r="H99" s="166"/>
      <c r="I99" s="166"/>
      <c r="J99" s="166"/>
      <c r="K99" s="166"/>
      <c r="L99" s="166"/>
      <c r="M99" s="166"/>
      <c r="N99" s="123" t="n">
        <f aca="false">N561</f>
        <v>0</v>
      </c>
      <c r="O99" s="123"/>
      <c r="P99" s="123"/>
      <c r="Q99" s="123"/>
      <c r="R99" s="167"/>
      <c r="T99" s="168"/>
      <c r="U99" s="168"/>
    </row>
    <row r="100" s="164" customFormat="true" ht="19.95" hidden="false" customHeight="true" outlineLevel="0" collapsed="false">
      <c r="B100" s="165"/>
      <c r="C100" s="166"/>
      <c r="D100" s="121" t="s">
        <v>134</v>
      </c>
      <c r="E100" s="166"/>
      <c r="F100" s="166"/>
      <c r="G100" s="166"/>
      <c r="H100" s="166"/>
      <c r="I100" s="166"/>
      <c r="J100" s="166"/>
      <c r="K100" s="166"/>
      <c r="L100" s="166"/>
      <c r="M100" s="166"/>
      <c r="N100" s="123" t="n">
        <f aca="false">N608</f>
        <v>0</v>
      </c>
      <c r="O100" s="123"/>
      <c r="P100" s="123"/>
      <c r="Q100" s="123"/>
      <c r="R100" s="167"/>
      <c r="T100" s="168"/>
      <c r="U100" s="168"/>
    </row>
    <row r="101" s="164" customFormat="true" ht="19.95" hidden="false" customHeight="true" outlineLevel="0" collapsed="false">
      <c r="B101" s="165"/>
      <c r="C101" s="166"/>
      <c r="D101" s="121" t="s">
        <v>1036</v>
      </c>
      <c r="E101" s="166"/>
      <c r="F101" s="166"/>
      <c r="G101" s="166"/>
      <c r="H101" s="166"/>
      <c r="I101" s="166"/>
      <c r="J101" s="166"/>
      <c r="K101" s="166"/>
      <c r="L101" s="166"/>
      <c r="M101" s="166"/>
      <c r="N101" s="123" t="n">
        <f aca="false">N632</f>
        <v>0</v>
      </c>
      <c r="O101" s="123"/>
      <c r="P101" s="123"/>
      <c r="Q101" s="123"/>
      <c r="R101" s="167"/>
      <c r="T101" s="168"/>
      <c r="U101" s="168"/>
    </row>
    <row r="102" s="164" customFormat="true" ht="19.95" hidden="false" customHeight="true" outlineLevel="0" collapsed="false">
      <c r="B102" s="165"/>
      <c r="C102" s="166"/>
      <c r="D102" s="121" t="s">
        <v>1037</v>
      </c>
      <c r="E102" s="166"/>
      <c r="F102" s="166"/>
      <c r="G102" s="166"/>
      <c r="H102" s="166"/>
      <c r="I102" s="166"/>
      <c r="J102" s="166"/>
      <c r="K102" s="166"/>
      <c r="L102" s="166"/>
      <c r="M102" s="166"/>
      <c r="N102" s="123" t="n">
        <f aca="false">N635</f>
        <v>0</v>
      </c>
      <c r="O102" s="123"/>
      <c r="P102" s="123"/>
      <c r="Q102" s="123"/>
      <c r="R102" s="167"/>
      <c r="T102" s="168"/>
      <c r="U102" s="168"/>
    </row>
    <row r="103" s="164" customFormat="true" ht="19.95" hidden="false" customHeight="true" outlineLevel="0" collapsed="false">
      <c r="B103" s="165"/>
      <c r="C103" s="166"/>
      <c r="D103" s="121" t="s">
        <v>135</v>
      </c>
      <c r="E103" s="166"/>
      <c r="F103" s="166"/>
      <c r="G103" s="166"/>
      <c r="H103" s="166"/>
      <c r="I103" s="166"/>
      <c r="J103" s="166"/>
      <c r="K103" s="166"/>
      <c r="L103" s="166"/>
      <c r="M103" s="166"/>
      <c r="N103" s="123" t="n">
        <f aca="false">N638</f>
        <v>0</v>
      </c>
      <c r="O103" s="123"/>
      <c r="P103" s="123"/>
      <c r="Q103" s="123"/>
      <c r="R103" s="167"/>
      <c r="T103" s="168"/>
      <c r="U103" s="168"/>
    </row>
    <row r="104" s="164" customFormat="true" ht="19.95" hidden="false" customHeight="true" outlineLevel="0" collapsed="false">
      <c r="B104" s="165"/>
      <c r="C104" s="166"/>
      <c r="D104" s="121" t="s">
        <v>139</v>
      </c>
      <c r="E104" s="166"/>
      <c r="F104" s="166"/>
      <c r="G104" s="166"/>
      <c r="H104" s="166"/>
      <c r="I104" s="166"/>
      <c r="J104" s="166"/>
      <c r="K104" s="166"/>
      <c r="L104" s="166"/>
      <c r="M104" s="166"/>
      <c r="N104" s="123" t="n">
        <f aca="false">N656</f>
        <v>0</v>
      </c>
      <c r="O104" s="123"/>
      <c r="P104" s="123"/>
      <c r="Q104" s="123"/>
      <c r="R104" s="167"/>
      <c r="T104" s="168"/>
      <c r="U104" s="168"/>
    </row>
    <row r="105" s="164" customFormat="true" ht="19.95" hidden="false" customHeight="true" outlineLevel="0" collapsed="false">
      <c r="B105" s="165"/>
      <c r="C105" s="166"/>
      <c r="D105" s="121" t="s">
        <v>1038</v>
      </c>
      <c r="E105" s="166"/>
      <c r="F105" s="166"/>
      <c r="G105" s="166"/>
      <c r="H105" s="166"/>
      <c r="I105" s="166"/>
      <c r="J105" s="166"/>
      <c r="K105" s="166"/>
      <c r="L105" s="166"/>
      <c r="M105" s="166"/>
      <c r="N105" s="123" t="n">
        <f aca="false">N664</f>
        <v>0</v>
      </c>
      <c r="O105" s="123"/>
      <c r="P105" s="123"/>
      <c r="Q105" s="123"/>
      <c r="R105" s="167"/>
      <c r="T105" s="168"/>
      <c r="U105" s="168"/>
    </row>
    <row r="106" s="164" customFormat="true" ht="19.95" hidden="false" customHeight="true" outlineLevel="0" collapsed="false">
      <c r="B106" s="165"/>
      <c r="C106" s="166"/>
      <c r="D106" s="121" t="s">
        <v>1039</v>
      </c>
      <c r="E106" s="166"/>
      <c r="F106" s="166"/>
      <c r="G106" s="166"/>
      <c r="H106" s="166"/>
      <c r="I106" s="166"/>
      <c r="J106" s="166"/>
      <c r="K106" s="166"/>
      <c r="L106" s="166"/>
      <c r="M106" s="166"/>
      <c r="N106" s="123" t="n">
        <f aca="false">N706</f>
        <v>0</v>
      </c>
      <c r="O106" s="123"/>
      <c r="P106" s="123"/>
      <c r="Q106" s="123"/>
      <c r="R106" s="167"/>
      <c r="T106" s="168"/>
      <c r="U106" s="168"/>
    </row>
    <row r="107" s="164" customFormat="true" ht="19.95" hidden="false" customHeight="true" outlineLevel="0" collapsed="false">
      <c r="B107" s="165"/>
      <c r="C107" s="166"/>
      <c r="D107" s="121" t="s">
        <v>144</v>
      </c>
      <c r="E107" s="166"/>
      <c r="F107" s="166"/>
      <c r="G107" s="166"/>
      <c r="H107" s="166"/>
      <c r="I107" s="166"/>
      <c r="J107" s="166"/>
      <c r="K107" s="166"/>
      <c r="L107" s="166"/>
      <c r="M107" s="166"/>
      <c r="N107" s="123" t="n">
        <f aca="false">N721</f>
        <v>0</v>
      </c>
      <c r="O107" s="123"/>
      <c r="P107" s="123"/>
      <c r="Q107" s="123"/>
      <c r="R107" s="167"/>
      <c r="T107" s="168"/>
      <c r="U107" s="168"/>
    </row>
    <row r="108" s="157" customFormat="true" ht="24.95" hidden="false" customHeight="true" outlineLevel="0" collapsed="false">
      <c r="B108" s="158"/>
      <c r="C108" s="159"/>
      <c r="D108" s="160" t="s">
        <v>1040</v>
      </c>
      <c r="E108" s="159"/>
      <c r="F108" s="159"/>
      <c r="G108" s="159"/>
      <c r="H108" s="159"/>
      <c r="I108" s="159"/>
      <c r="J108" s="159"/>
      <c r="K108" s="159"/>
      <c r="L108" s="159"/>
      <c r="M108" s="159"/>
      <c r="N108" s="161" t="n">
        <f aca="false">N732</f>
        <v>0</v>
      </c>
      <c r="O108" s="161"/>
      <c r="P108" s="161"/>
      <c r="Q108" s="161"/>
      <c r="R108" s="162"/>
      <c r="T108" s="163"/>
      <c r="U108" s="163"/>
    </row>
    <row r="109" s="164" customFormat="true" ht="19.95" hidden="false" customHeight="true" outlineLevel="0" collapsed="false">
      <c r="B109" s="165"/>
      <c r="C109" s="166"/>
      <c r="D109" s="121" t="s">
        <v>1041</v>
      </c>
      <c r="E109" s="166"/>
      <c r="F109" s="166"/>
      <c r="G109" s="166"/>
      <c r="H109" s="166"/>
      <c r="I109" s="166"/>
      <c r="J109" s="166"/>
      <c r="K109" s="166"/>
      <c r="L109" s="166"/>
      <c r="M109" s="166"/>
      <c r="N109" s="123" t="n">
        <f aca="false">N733</f>
        <v>0</v>
      </c>
      <c r="O109" s="123"/>
      <c r="P109" s="123"/>
      <c r="Q109" s="123"/>
      <c r="R109" s="167"/>
      <c r="T109" s="168"/>
      <c r="U109" s="168"/>
    </row>
    <row r="110" s="164" customFormat="true" ht="19.95" hidden="false" customHeight="true" outlineLevel="0" collapsed="false">
      <c r="B110" s="165"/>
      <c r="C110" s="166"/>
      <c r="D110" s="121" t="s">
        <v>1042</v>
      </c>
      <c r="E110" s="166"/>
      <c r="F110" s="166"/>
      <c r="G110" s="166"/>
      <c r="H110" s="166"/>
      <c r="I110" s="166"/>
      <c r="J110" s="166"/>
      <c r="K110" s="166"/>
      <c r="L110" s="166"/>
      <c r="M110" s="166"/>
      <c r="N110" s="123" t="n">
        <f aca="false">N738</f>
        <v>0</v>
      </c>
      <c r="O110" s="123"/>
      <c r="P110" s="123"/>
      <c r="Q110" s="123"/>
      <c r="R110" s="167"/>
      <c r="T110" s="168"/>
      <c r="U110" s="168"/>
    </row>
    <row r="111" s="157" customFormat="true" ht="24.95" hidden="false" customHeight="true" outlineLevel="0" collapsed="false">
      <c r="B111" s="158"/>
      <c r="C111" s="159"/>
      <c r="D111" s="160" t="s">
        <v>145</v>
      </c>
      <c r="E111" s="159"/>
      <c r="F111" s="159"/>
      <c r="G111" s="159"/>
      <c r="H111" s="159"/>
      <c r="I111" s="159"/>
      <c r="J111" s="159"/>
      <c r="K111" s="159"/>
      <c r="L111" s="159"/>
      <c r="M111" s="159"/>
      <c r="N111" s="161" t="n">
        <f aca="false">N740</f>
        <v>0</v>
      </c>
      <c r="O111" s="161"/>
      <c r="P111" s="161"/>
      <c r="Q111" s="161"/>
      <c r="R111" s="162"/>
      <c r="T111" s="163"/>
      <c r="U111" s="163"/>
    </row>
    <row r="112" s="164" customFormat="true" ht="19.95" hidden="false" customHeight="true" outlineLevel="0" collapsed="false">
      <c r="B112" s="165"/>
      <c r="C112" s="166"/>
      <c r="D112" s="121" t="s">
        <v>146</v>
      </c>
      <c r="E112" s="166"/>
      <c r="F112" s="166"/>
      <c r="G112" s="166"/>
      <c r="H112" s="166"/>
      <c r="I112" s="166"/>
      <c r="J112" s="166"/>
      <c r="K112" s="166"/>
      <c r="L112" s="166"/>
      <c r="M112" s="166"/>
      <c r="N112" s="123" t="n">
        <f aca="false">N741</f>
        <v>0</v>
      </c>
      <c r="O112" s="123"/>
      <c r="P112" s="123"/>
      <c r="Q112" s="123"/>
      <c r="R112" s="167"/>
      <c r="T112" s="168"/>
      <c r="U112" s="168"/>
    </row>
    <row r="113" s="157" customFormat="true" ht="21.85" hidden="false" customHeight="true" outlineLevel="0" collapsed="false">
      <c r="B113" s="158"/>
      <c r="C113" s="159"/>
      <c r="D113" s="160" t="s">
        <v>147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69" t="n">
        <f aca="false">N743</f>
        <v>0</v>
      </c>
      <c r="O113" s="169"/>
      <c r="P113" s="169"/>
      <c r="Q113" s="169"/>
      <c r="R113" s="162"/>
      <c r="T113" s="163"/>
      <c r="U113" s="163"/>
    </row>
    <row r="114" s="32" customFormat="true" ht="21.85" hidden="false" customHeight="true" outlineLevel="0" collapsed="false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T114" s="154"/>
      <c r="U114" s="154"/>
    </row>
    <row r="115" customFormat="false" ht="29.3" hidden="false" customHeight="true" outlineLevel="0" collapsed="false">
      <c r="A115" s="32"/>
      <c r="B115" s="33"/>
      <c r="C115" s="156" t="s">
        <v>148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170" t="n">
        <f aca="false">ROUND(N116+N117+N118+N119+N120+N121,2)</f>
        <v>0</v>
      </c>
      <c r="O115" s="170"/>
      <c r="P115" s="170"/>
      <c r="Q115" s="170"/>
      <c r="R115" s="35"/>
      <c r="T115" s="171"/>
      <c r="U115" s="172" t="s">
        <v>49</v>
      </c>
    </row>
    <row r="116" customFormat="false" ht="18" hidden="false" customHeight="true" outlineLevel="0" collapsed="false">
      <c r="A116" s="32"/>
      <c r="B116" s="33"/>
      <c r="C116" s="34"/>
      <c r="D116" s="128" t="s">
        <v>149</v>
      </c>
      <c r="E116" s="128"/>
      <c r="F116" s="128"/>
      <c r="G116" s="128"/>
      <c r="H116" s="128"/>
      <c r="I116" s="34"/>
      <c r="J116" s="34"/>
      <c r="K116" s="34"/>
      <c r="L116" s="34"/>
      <c r="M116" s="34"/>
      <c r="N116" s="122" t="n">
        <f aca="false">ROUND(N88*T116,2)</f>
        <v>0</v>
      </c>
      <c r="O116" s="122"/>
      <c r="P116" s="122"/>
      <c r="Q116" s="122"/>
      <c r="R116" s="35"/>
      <c r="S116" s="173"/>
      <c r="T116" s="174"/>
      <c r="U116" s="175" t="s">
        <v>50</v>
      </c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6" t="s">
        <v>150</v>
      </c>
      <c r="AZ116" s="173"/>
      <c r="BA116" s="173"/>
      <c r="BB116" s="173"/>
      <c r="BC116" s="173"/>
      <c r="BD116" s="173"/>
      <c r="BE116" s="177" t="n">
        <f aca="false">IF(U116="základní",N116,0)</f>
        <v>0</v>
      </c>
      <c r="BF116" s="177" t="n">
        <f aca="false">IF(U116="snížená",N116,0)</f>
        <v>0</v>
      </c>
      <c r="BG116" s="177" t="n">
        <f aca="false">IF(U116="zákl. přenesená",N116,0)</f>
        <v>0</v>
      </c>
      <c r="BH116" s="177" t="n">
        <f aca="false">IF(U116="sníž. přenesená",N116,0)</f>
        <v>0</v>
      </c>
      <c r="BI116" s="177" t="n">
        <f aca="false">IF(U116="nulová",N116,0)</f>
        <v>0</v>
      </c>
      <c r="BJ116" s="176" t="s">
        <v>93</v>
      </c>
      <c r="BK116" s="173"/>
      <c r="BL116" s="173"/>
      <c r="BM116" s="173"/>
    </row>
    <row r="117" customFormat="false" ht="18" hidden="false" customHeight="true" outlineLevel="0" collapsed="false">
      <c r="A117" s="32"/>
      <c r="B117" s="33"/>
      <c r="C117" s="34"/>
      <c r="D117" s="128" t="s">
        <v>151</v>
      </c>
      <c r="E117" s="128"/>
      <c r="F117" s="128"/>
      <c r="G117" s="128"/>
      <c r="H117" s="128"/>
      <c r="I117" s="34"/>
      <c r="J117" s="34"/>
      <c r="K117" s="34"/>
      <c r="L117" s="34"/>
      <c r="M117" s="34"/>
      <c r="N117" s="122" t="n">
        <f aca="false">ROUND(N88*T117,2)</f>
        <v>0</v>
      </c>
      <c r="O117" s="122"/>
      <c r="P117" s="122"/>
      <c r="Q117" s="122"/>
      <c r="R117" s="35"/>
      <c r="S117" s="173"/>
      <c r="T117" s="174"/>
      <c r="U117" s="175" t="s">
        <v>50</v>
      </c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6" t="s">
        <v>150</v>
      </c>
      <c r="AZ117" s="173"/>
      <c r="BA117" s="173"/>
      <c r="BB117" s="173"/>
      <c r="BC117" s="173"/>
      <c r="BD117" s="173"/>
      <c r="BE117" s="177" t="n">
        <f aca="false">IF(U117="základní",N117,0)</f>
        <v>0</v>
      </c>
      <c r="BF117" s="177" t="n">
        <f aca="false">IF(U117="snížená",N117,0)</f>
        <v>0</v>
      </c>
      <c r="BG117" s="177" t="n">
        <f aca="false">IF(U117="zákl. přenesená",N117,0)</f>
        <v>0</v>
      </c>
      <c r="BH117" s="177" t="n">
        <f aca="false">IF(U117="sníž. přenesená",N117,0)</f>
        <v>0</v>
      </c>
      <c r="BI117" s="177" t="n">
        <f aca="false">IF(U117="nulová",N117,0)</f>
        <v>0</v>
      </c>
      <c r="BJ117" s="176" t="s">
        <v>93</v>
      </c>
      <c r="BK117" s="173"/>
      <c r="BL117" s="173"/>
      <c r="BM117" s="173"/>
    </row>
    <row r="118" customFormat="false" ht="18" hidden="false" customHeight="true" outlineLevel="0" collapsed="false">
      <c r="A118" s="32"/>
      <c r="B118" s="33"/>
      <c r="C118" s="34"/>
      <c r="D118" s="128" t="s">
        <v>152</v>
      </c>
      <c r="E118" s="128"/>
      <c r="F118" s="128"/>
      <c r="G118" s="128"/>
      <c r="H118" s="128"/>
      <c r="I118" s="34"/>
      <c r="J118" s="34"/>
      <c r="K118" s="34"/>
      <c r="L118" s="34"/>
      <c r="M118" s="34"/>
      <c r="N118" s="122" t="n">
        <f aca="false">ROUND(N88*T118,2)</f>
        <v>0</v>
      </c>
      <c r="O118" s="122"/>
      <c r="P118" s="122"/>
      <c r="Q118" s="122"/>
      <c r="R118" s="35"/>
      <c r="S118" s="173"/>
      <c r="T118" s="174"/>
      <c r="U118" s="175" t="s">
        <v>50</v>
      </c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6" t="s">
        <v>150</v>
      </c>
      <c r="AZ118" s="173"/>
      <c r="BA118" s="173"/>
      <c r="BB118" s="173"/>
      <c r="BC118" s="173"/>
      <c r="BD118" s="173"/>
      <c r="BE118" s="177" t="n">
        <f aca="false">IF(U118="základní",N118,0)</f>
        <v>0</v>
      </c>
      <c r="BF118" s="177" t="n">
        <f aca="false">IF(U118="snížená",N118,0)</f>
        <v>0</v>
      </c>
      <c r="BG118" s="177" t="n">
        <f aca="false">IF(U118="zákl. přenesená",N118,0)</f>
        <v>0</v>
      </c>
      <c r="BH118" s="177" t="n">
        <f aca="false">IF(U118="sníž. přenesená",N118,0)</f>
        <v>0</v>
      </c>
      <c r="BI118" s="177" t="n">
        <f aca="false">IF(U118="nulová",N118,0)</f>
        <v>0</v>
      </c>
      <c r="BJ118" s="176" t="s">
        <v>93</v>
      </c>
      <c r="BK118" s="173"/>
      <c r="BL118" s="173"/>
      <c r="BM118" s="173"/>
    </row>
    <row r="119" customFormat="false" ht="18" hidden="false" customHeight="true" outlineLevel="0" collapsed="false">
      <c r="A119" s="32"/>
      <c r="B119" s="33"/>
      <c r="C119" s="34"/>
      <c r="D119" s="128" t="s">
        <v>153</v>
      </c>
      <c r="E119" s="128"/>
      <c r="F119" s="128"/>
      <c r="G119" s="128"/>
      <c r="H119" s="128"/>
      <c r="I119" s="34"/>
      <c r="J119" s="34"/>
      <c r="K119" s="34"/>
      <c r="L119" s="34"/>
      <c r="M119" s="34"/>
      <c r="N119" s="122" t="n">
        <f aca="false">ROUND(N88*T119,2)</f>
        <v>0</v>
      </c>
      <c r="O119" s="122"/>
      <c r="P119" s="122"/>
      <c r="Q119" s="122"/>
      <c r="R119" s="35"/>
      <c r="S119" s="173"/>
      <c r="T119" s="174"/>
      <c r="U119" s="175" t="s">
        <v>50</v>
      </c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6" t="s">
        <v>150</v>
      </c>
      <c r="AZ119" s="173"/>
      <c r="BA119" s="173"/>
      <c r="BB119" s="173"/>
      <c r="BC119" s="173"/>
      <c r="BD119" s="173"/>
      <c r="BE119" s="177" t="n">
        <f aca="false">IF(U119="základní",N119,0)</f>
        <v>0</v>
      </c>
      <c r="BF119" s="177" t="n">
        <f aca="false">IF(U119="snížená",N119,0)</f>
        <v>0</v>
      </c>
      <c r="BG119" s="177" t="n">
        <f aca="false">IF(U119="zákl. přenesená",N119,0)</f>
        <v>0</v>
      </c>
      <c r="BH119" s="177" t="n">
        <f aca="false">IF(U119="sníž. přenesená",N119,0)</f>
        <v>0</v>
      </c>
      <c r="BI119" s="177" t="n">
        <f aca="false">IF(U119="nulová",N119,0)</f>
        <v>0</v>
      </c>
      <c r="BJ119" s="176" t="s">
        <v>93</v>
      </c>
      <c r="BK119" s="173"/>
      <c r="BL119" s="173"/>
      <c r="BM119" s="173"/>
    </row>
    <row r="120" customFormat="false" ht="18" hidden="false" customHeight="true" outlineLevel="0" collapsed="false">
      <c r="A120" s="32"/>
      <c r="B120" s="33"/>
      <c r="C120" s="34"/>
      <c r="D120" s="128" t="s">
        <v>154</v>
      </c>
      <c r="E120" s="128"/>
      <c r="F120" s="128"/>
      <c r="G120" s="128"/>
      <c r="H120" s="128"/>
      <c r="I120" s="34"/>
      <c r="J120" s="34"/>
      <c r="K120" s="34"/>
      <c r="L120" s="34"/>
      <c r="M120" s="34"/>
      <c r="N120" s="122" t="n">
        <f aca="false">ROUND(N88*T120,2)</f>
        <v>0</v>
      </c>
      <c r="O120" s="122"/>
      <c r="P120" s="122"/>
      <c r="Q120" s="122"/>
      <c r="R120" s="35"/>
      <c r="S120" s="173"/>
      <c r="T120" s="174"/>
      <c r="U120" s="175" t="s">
        <v>50</v>
      </c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6" t="s">
        <v>150</v>
      </c>
      <c r="AZ120" s="173"/>
      <c r="BA120" s="173"/>
      <c r="BB120" s="173"/>
      <c r="BC120" s="173"/>
      <c r="BD120" s="173"/>
      <c r="BE120" s="177" t="n">
        <f aca="false">IF(U120="základní",N120,0)</f>
        <v>0</v>
      </c>
      <c r="BF120" s="177" t="n">
        <f aca="false">IF(U120="snížená",N120,0)</f>
        <v>0</v>
      </c>
      <c r="BG120" s="177" t="n">
        <f aca="false">IF(U120="zákl. přenesená",N120,0)</f>
        <v>0</v>
      </c>
      <c r="BH120" s="177" t="n">
        <f aca="false">IF(U120="sníž. přenesená",N120,0)</f>
        <v>0</v>
      </c>
      <c r="BI120" s="177" t="n">
        <f aca="false">IF(U120="nulová",N120,0)</f>
        <v>0</v>
      </c>
      <c r="BJ120" s="176" t="s">
        <v>93</v>
      </c>
      <c r="BK120" s="173"/>
      <c r="BL120" s="173"/>
      <c r="BM120" s="173"/>
    </row>
    <row r="121" customFormat="false" ht="18" hidden="false" customHeight="true" outlineLevel="0" collapsed="false">
      <c r="A121" s="32"/>
      <c r="B121" s="33"/>
      <c r="C121" s="34"/>
      <c r="D121" s="121" t="s">
        <v>155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122" t="n">
        <f aca="false">ROUND(N88*T121,2)</f>
        <v>0</v>
      </c>
      <c r="O121" s="122"/>
      <c r="P121" s="122"/>
      <c r="Q121" s="122"/>
      <c r="R121" s="35"/>
      <c r="S121" s="173"/>
      <c r="T121" s="178"/>
      <c r="U121" s="179" t="s">
        <v>50</v>
      </c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6" t="s">
        <v>156</v>
      </c>
      <c r="AZ121" s="173"/>
      <c r="BA121" s="173"/>
      <c r="BB121" s="173"/>
      <c r="BC121" s="173"/>
      <c r="BD121" s="173"/>
      <c r="BE121" s="177" t="n">
        <f aca="false">IF(U121="základní",N121,0)</f>
        <v>0</v>
      </c>
      <c r="BF121" s="177" t="n">
        <f aca="false">IF(U121="snížená",N121,0)</f>
        <v>0</v>
      </c>
      <c r="BG121" s="177" t="n">
        <f aca="false">IF(U121="zákl. přenesená",N121,0)</f>
        <v>0</v>
      </c>
      <c r="BH121" s="177" t="n">
        <f aca="false">IF(U121="sníž. přenesená",N121,0)</f>
        <v>0</v>
      </c>
      <c r="BI121" s="177" t="n">
        <f aca="false">IF(U121="nulová",N121,0)</f>
        <v>0</v>
      </c>
      <c r="BJ121" s="176" t="s">
        <v>93</v>
      </c>
      <c r="BK121" s="173"/>
      <c r="BL121" s="173"/>
      <c r="BM121" s="173"/>
    </row>
    <row r="122" customFormat="false" ht="12.8" hidden="false" customHeight="false" outlineLevel="0" collapsed="false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  <c r="T122" s="154"/>
      <c r="U122" s="154"/>
    </row>
    <row r="123" customFormat="false" ht="29.3" hidden="false" customHeight="true" outlineLevel="0" collapsed="false">
      <c r="A123" s="32"/>
      <c r="B123" s="33"/>
      <c r="C123" s="135" t="s">
        <v>106</v>
      </c>
      <c r="D123" s="136"/>
      <c r="E123" s="136"/>
      <c r="F123" s="136"/>
      <c r="G123" s="136"/>
      <c r="H123" s="136"/>
      <c r="I123" s="136"/>
      <c r="J123" s="136"/>
      <c r="K123" s="136"/>
      <c r="L123" s="137" t="n">
        <f aca="false">ROUND(SUM(N88+N115),2)</f>
        <v>0</v>
      </c>
      <c r="M123" s="137"/>
      <c r="N123" s="137"/>
      <c r="O123" s="137"/>
      <c r="P123" s="137"/>
      <c r="Q123" s="137"/>
      <c r="R123" s="35"/>
      <c r="T123" s="154"/>
      <c r="U123" s="154"/>
    </row>
    <row r="124" customFormat="false" ht="6.95" hidden="false" customHeight="true" outlineLevel="0" collapsed="false">
      <c r="A124" s="32"/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  <c r="T124" s="154"/>
      <c r="U124" s="154"/>
    </row>
    <row r="128" s="32" customFormat="true" ht="6.95" hidden="false" customHeight="true" outlineLevel="0" collapsed="false"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7"/>
    </row>
    <row r="129" customFormat="false" ht="36.95" hidden="false" customHeight="true" outlineLevel="0" collapsed="false">
      <c r="A129" s="32"/>
      <c r="B129" s="33"/>
      <c r="C129" s="15" t="s">
        <v>157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35"/>
    </row>
    <row r="130" customFormat="false" ht="6.95" hidden="false" customHeight="true" outlineLevel="0" collapsed="false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</row>
    <row r="131" customFormat="false" ht="30" hidden="false" customHeight="true" outlineLevel="0" collapsed="false">
      <c r="A131" s="32"/>
      <c r="B131" s="33"/>
      <c r="C131" s="25" t="s">
        <v>19</v>
      </c>
      <c r="D131" s="34"/>
      <c r="E131" s="34"/>
      <c r="F131" s="140" t="str">
        <f aca="false">F6</f>
        <v>Stavební úpravy objektu č.p. 176, Křinice</v>
      </c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34"/>
      <c r="R131" s="35"/>
    </row>
    <row r="132" customFormat="false" ht="36.95" hidden="false" customHeight="true" outlineLevel="0" collapsed="false">
      <c r="A132" s="32"/>
      <c r="B132" s="33"/>
      <c r="C132" s="74" t="s">
        <v>114</v>
      </c>
      <c r="D132" s="34"/>
      <c r="E132" s="34"/>
      <c r="F132" s="76" t="str">
        <f aca="false">F7</f>
        <v>02 - Výtah</v>
      </c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34"/>
      <c r="R132" s="35"/>
    </row>
    <row r="133" customFormat="false" ht="6.95" hidden="false" customHeight="true" outlineLevel="0" collapsed="false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</row>
    <row r="134" customFormat="false" ht="18" hidden="false" customHeight="true" outlineLevel="0" collapsed="false">
      <c r="A134" s="32"/>
      <c r="B134" s="33"/>
      <c r="C134" s="25" t="s">
        <v>23</v>
      </c>
      <c r="D134" s="34"/>
      <c r="E134" s="34"/>
      <c r="F134" s="21" t="str">
        <f aca="false">F9</f>
        <v>Křínice čp. 176</v>
      </c>
      <c r="G134" s="34"/>
      <c r="H134" s="34"/>
      <c r="I134" s="34"/>
      <c r="J134" s="34"/>
      <c r="K134" s="25" t="s">
        <v>25</v>
      </c>
      <c r="L134" s="34"/>
      <c r="M134" s="79" t="str">
        <f aca="false">IF(O9="","",O9)</f>
        <v>28. 5. 2018</v>
      </c>
      <c r="N134" s="79"/>
      <c r="O134" s="79"/>
      <c r="P134" s="79"/>
      <c r="Q134" s="34"/>
      <c r="R134" s="35"/>
    </row>
    <row r="135" customFormat="false" ht="6.95" hidden="false" customHeight="true" outlineLevel="0" collapsed="false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5"/>
    </row>
    <row r="136" customFormat="false" ht="12.8" hidden="false" customHeight="false" outlineLevel="0" collapsed="false">
      <c r="A136" s="32"/>
      <c r="B136" s="33"/>
      <c r="C136" s="25" t="s">
        <v>27</v>
      </c>
      <c r="D136" s="34"/>
      <c r="E136" s="34"/>
      <c r="F136" s="21" t="str">
        <f aca="false">E12</f>
        <v>Obec Křinice</v>
      </c>
      <c r="G136" s="34"/>
      <c r="H136" s="34"/>
      <c r="I136" s="34"/>
      <c r="J136" s="34"/>
      <c r="K136" s="25" t="s">
        <v>35</v>
      </c>
      <c r="L136" s="34"/>
      <c r="M136" s="21" t="str">
        <f aca="false">E18</f>
        <v>Jiří Rak</v>
      </c>
      <c r="N136" s="21"/>
      <c r="O136" s="21"/>
      <c r="P136" s="21"/>
      <c r="Q136" s="21"/>
      <c r="R136" s="35"/>
    </row>
    <row r="137" customFormat="false" ht="14.4" hidden="false" customHeight="true" outlineLevel="0" collapsed="false">
      <c r="A137" s="32"/>
      <c r="B137" s="33"/>
      <c r="C137" s="25" t="s">
        <v>33</v>
      </c>
      <c r="D137" s="34"/>
      <c r="E137" s="34"/>
      <c r="F137" s="21" t="str">
        <f aca="false">IF(E15="","",E15)</f>
        <v>Vyplň údaj</v>
      </c>
      <c r="G137" s="34"/>
      <c r="H137" s="34"/>
      <c r="I137" s="34"/>
      <c r="J137" s="34"/>
      <c r="K137" s="25" t="s">
        <v>40</v>
      </c>
      <c r="L137" s="34"/>
      <c r="M137" s="21" t="str">
        <f aca="false">E21</f>
        <v>Tomáš Valenta</v>
      </c>
      <c r="N137" s="21"/>
      <c r="O137" s="21"/>
      <c r="P137" s="21"/>
      <c r="Q137" s="21"/>
      <c r="R137" s="35"/>
    </row>
    <row r="138" customFormat="false" ht="10.3" hidden="false" customHeight="true" outlineLevel="0" collapsed="false">
      <c r="A138" s="32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</row>
    <row r="139" s="180" customFormat="true" ht="29.3" hidden="false" customHeight="true" outlineLevel="0" collapsed="false">
      <c r="B139" s="181"/>
      <c r="C139" s="182" t="s">
        <v>158</v>
      </c>
      <c r="D139" s="183" t="s">
        <v>159</v>
      </c>
      <c r="E139" s="183" t="s">
        <v>67</v>
      </c>
      <c r="F139" s="183" t="s">
        <v>160</v>
      </c>
      <c r="G139" s="183"/>
      <c r="H139" s="183"/>
      <c r="I139" s="183"/>
      <c r="J139" s="183" t="s">
        <v>161</v>
      </c>
      <c r="K139" s="183" t="s">
        <v>162</v>
      </c>
      <c r="L139" s="183" t="s">
        <v>163</v>
      </c>
      <c r="M139" s="183"/>
      <c r="N139" s="184" t="s">
        <v>119</v>
      </c>
      <c r="O139" s="184"/>
      <c r="P139" s="184"/>
      <c r="Q139" s="184"/>
      <c r="R139" s="185"/>
      <c r="T139" s="90" t="s">
        <v>164</v>
      </c>
      <c r="U139" s="91" t="s">
        <v>49</v>
      </c>
      <c r="V139" s="91" t="s">
        <v>165</v>
      </c>
      <c r="W139" s="91" t="s">
        <v>166</v>
      </c>
      <c r="X139" s="91" t="s">
        <v>167</v>
      </c>
      <c r="Y139" s="91" t="s">
        <v>168</v>
      </c>
      <c r="Z139" s="91" t="s">
        <v>169</v>
      </c>
      <c r="AA139" s="92" t="s">
        <v>170</v>
      </c>
    </row>
    <row r="140" s="32" customFormat="true" ht="29.3" hidden="false" customHeight="true" outlineLevel="0" collapsed="false">
      <c r="B140" s="33"/>
      <c r="C140" s="94" t="s">
        <v>116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186" t="n">
        <f aca="false">BK140</f>
        <v>0</v>
      </c>
      <c r="O140" s="186"/>
      <c r="P140" s="186"/>
      <c r="Q140" s="186"/>
      <c r="R140" s="35"/>
      <c r="T140" s="93"/>
      <c r="U140" s="54"/>
      <c r="V140" s="54"/>
      <c r="W140" s="187" t="n">
        <f aca="false">W141+W560+W732+W740+W743</f>
        <v>0</v>
      </c>
      <c r="X140" s="54"/>
      <c r="Y140" s="187" t="n">
        <f aca="false">Y141+Y560+Y732+Y740+Y743</f>
        <v>67.81475255</v>
      </c>
      <c r="Z140" s="54"/>
      <c r="AA140" s="188" t="n">
        <f aca="false">AA141+AA560+AA732+AA740+AA743</f>
        <v>24.95394156</v>
      </c>
      <c r="AT140" s="10" t="s">
        <v>84</v>
      </c>
      <c r="AU140" s="10" t="s">
        <v>121</v>
      </c>
      <c r="BK140" s="189" t="n">
        <f aca="false">BK141+BK560+BK732+BK740+BK743</f>
        <v>0</v>
      </c>
    </row>
    <row r="141" s="190" customFormat="true" ht="37.45" hidden="false" customHeight="true" outlineLevel="0" collapsed="false">
      <c r="B141" s="191"/>
      <c r="C141" s="192"/>
      <c r="D141" s="193" t="s">
        <v>122</v>
      </c>
      <c r="E141" s="193"/>
      <c r="F141" s="193"/>
      <c r="G141" s="193"/>
      <c r="H141" s="193"/>
      <c r="I141" s="193"/>
      <c r="J141" s="193"/>
      <c r="K141" s="193"/>
      <c r="L141" s="193"/>
      <c r="M141" s="193"/>
      <c r="N141" s="169" t="n">
        <f aca="false">BK141</f>
        <v>0</v>
      </c>
      <c r="O141" s="169"/>
      <c r="P141" s="169"/>
      <c r="Q141" s="169"/>
      <c r="R141" s="194"/>
      <c r="T141" s="195"/>
      <c r="U141" s="192"/>
      <c r="V141" s="192"/>
      <c r="W141" s="196" t="n">
        <f aca="false">W142+W185+W236+W313+W360+W440+W553+W558</f>
        <v>0</v>
      </c>
      <c r="X141" s="192"/>
      <c r="Y141" s="196" t="n">
        <f aca="false">Y142+Y185+Y236+Y313+Y360+Y440+Y553+Y558</f>
        <v>66.75229214</v>
      </c>
      <c r="Z141" s="192"/>
      <c r="AA141" s="197" t="n">
        <f aca="false">AA142+AA185+AA236+AA313+AA360+AA440+AA553+AA558</f>
        <v>23.560463</v>
      </c>
      <c r="AR141" s="198" t="s">
        <v>93</v>
      </c>
      <c r="AT141" s="199" t="s">
        <v>84</v>
      </c>
      <c r="AU141" s="199" t="s">
        <v>85</v>
      </c>
      <c r="AY141" s="198" t="s">
        <v>171</v>
      </c>
      <c r="BK141" s="200" t="n">
        <f aca="false">BK142+BK185+BK236+BK313+BK360+BK440+BK553+BK558</f>
        <v>0</v>
      </c>
    </row>
    <row r="142" customFormat="false" ht="19.95" hidden="false" customHeight="true" outlineLevel="0" collapsed="false">
      <c r="A142" s="190"/>
      <c r="B142" s="191"/>
      <c r="C142" s="192"/>
      <c r="D142" s="201" t="s">
        <v>123</v>
      </c>
      <c r="E142" s="201"/>
      <c r="F142" s="201"/>
      <c r="G142" s="201"/>
      <c r="H142" s="201"/>
      <c r="I142" s="201"/>
      <c r="J142" s="201"/>
      <c r="K142" s="201"/>
      <c r="L142" s="201"/>
      <c r="M142" s="201"/>
      <c r="N142" s="202" t="n">
        <f aca="false">BK142</f>
        <v>0</v>
      </c>
      <c r="O142" s="202"/>
      <c r="P142" s="202"/>
      <c r="Q142" s="202"/>
      <c r="R142" s="194"/>
      <c r="T142" s="195"/>
      <c r="U142" s="192"/>
      <c r="V142" s="192"/>
      <c r="W142" s="196" t="n">
        <f aca="false">SUM(W143:W184)</f>
        <v>0</v>
      </c>
      <c r="X142" s="192"/>
      <c r="Y142" s="196" t="n">
        <f aca="false">SUM(Y143:Y184)</f>
        <v>0</v>
      </c>
      <c r="Z142" s="192"/>
      <c r="AA142" s="197" t="n">
        <f aca="false">SUM(AA143:AA184)</f>
        <v>0</v>
      </c>
      <c r="AR142" s="198" t="s">
        <v>93</v>
      </c>
      <c r="AT142" s="199" t="s">
        <v>84</v>
      </c>
      <c r="AU142" s="199" t="s">
        <v>93</v>
      </c>
      <c r="AY142" s="198" t="s">
        <v>171</v>
      </c>
      <c r="BK142" s="200" t="n">
        <f aca="false">SUM(BK143:BK184)</f>
        <v>0</v>
      </c>
    </row>
    <row r="143" s="32" customFormat="true" ht="25.5" hidden="false" customHeight="true" outlineLevel="0" collapsed="false">
      <c r="B143" s="33"/>
      <c r="C143" s="203" t="s">
        <v>93</v>
      </c>
      <c r="D143" s="203" t="s">
        <v>172</v>
      </c>
      <c r="E143" s="204" t="s">
        <v>1043</v>
      </c>
      <c r="F143" s="205" t="s">
        <v>1044</v>
      </c>
      <c r="G143" s="205"/>
      <c r="H143" s="205"/>
      <c r="I143" s="205"/>
      <c r="J143" s="206" t="s">
        <v>175</v>
      </c>
      <c r="K143" s="207" t="n">
        <v>30.89</v>
      </c>
      <c r="L143" s="208" t="n">
        <v>0</v>
      </c>
      <c r="M143" s="208"/>
      <c r="N143" s="209" t="n">
        <f aca="false">ROUND(L143*K143,2)</f>
        <v>0</v>
      </c>
      <c r="O143" s="209"/>
      <c r="P143" s="209"/>
      <c r="Q143" s="209"/>
      <c r="R143" s="35"/>
      <c r="T143" s="210"/>
      <c r="U143" s="44" t="s">
        <v>50</v>
      </c>
      <c r="V143" s="34"/>
      <c r="W143" s="211" t="n">
        <f aca="false">V143*K143</f>
        <v>0</v>
      </c>
      <c r="X143" s="211" t="n">
        <v>0</v>
      </c>
      <c r="Y143" s="211" t="n">
        <f aca="false">X143*K143</f>
        <v>0</v>
      </c>
      <c r="Z143" s="211" t="n">
        <v>0</v>
      </c>
      <c r="AA143" s="212" t="n">
        <f aca="false">Z143*K143</f>
        <v>0</v>
      </c>
      <c r="AR143" s="10" t="s">
        <v>176</v>
      </c>
      <c r="AT143" s="10" t="s">
        <v>172</v>
      </c>
      <c r="AU143" s="10" t="s">
        <v>112</v>
      </c>
      <c r="AY143" s="10" t="s">
        <v>171</v>
      </c>
      <c r="BE143" s="127" t="n">
        <f aca="false">IF(U143="základní",N143,0)</f>
        <v>0</v>
      </c>
      <c r="BF143" s="127" t="n">
        <f aca="false">IF(U143="snížená",N143,0)</f>
        <v>0</v>
      </c>
      <c r="BG143" s="127" t="n">
        <f aca="false">IF(U143="zákl. přenesená",N143,0)</f>
        <v>0</v>
      </c>
      <c r="BH143" s="127" t="n">
        <f aca="false">IF(U143="sníž. přenesená",N143,0)</f>
        <v>0</v>
      </c>
      <c r="BI143" s="127" t="n">
        <f aca="false">IF(U143="nulová",N143,0)</f>
        <v>0</v>
      </c>
      <c r="BJ143" s="10" t="s">
        <v>93</v>
      </c>
      <c r="BK143" s="127" t="n">
        <f aca="false">ROUND(L143*K143,2)</f>
        <v>0</v>
      </c>
      <c r="BL143" s="10" t="s">
        <v>176</v>
      </c>
      <c r="BM143" s="10" t="s">
        <v>1045</v>
      </c>
    </row>
    <row r="144" s="213" customFormat="true" ht="25.5" hidden="false" customHeight="true" outlineLevel="0" collapsed="false">
      <c r="B144" s="214"/>
      <c r="C144" s="215"/>
      <c r="D144" s="215"/>
      <c r="E144" s="216"/>
      <c r="F144" s="217" t="s">
        <v>1046</v>
      </c>
      <c r="G144" s="217"/>
      <c r="H144" s="217"/>
      <c r="I144" s="217"/>
      <c r="J144" s="215"/>
      <c r="K144" s="218" t="n">
        <v>9.492</v>
      </c>
      <c r="L144" s="215"/>
      <c r="M144" s="215"/>
      <c r="N144" s="215"/>
      <c r="O144" s="215"/>
      <c r="P144" s="215"/>
      <c r="Q144" s="215"/>
      <c r="R144" s="219"/>
      <c r="T144" s="220"/>
      <c r="U144" s="215"/>
      <c r="V144" s="215"/>
      <c r="W144" s="215"/>
      <c r="X144" s="215"/>
      <c r="Y144" s="215"/>
      <c r="Z144" s="215"/>
      <c r="AA144" s="221"/>
      <c r="AT144" s="222" t="s">
        <v>179</v>
      </c>
      <c r="AU144" s="222" t="s">
        <v>112</v>
      </c>
      <c r="AV144" s="213" t="s">
        <v>112</v>
      </c>
      <c r="AW144" s="213" t="s">
        <v>39</v>
      </c>
      <c r="AX144" s="213" t="s">
        <v>85</v>
      </c>
      <c r="AY144" s="222" t="s">
        <v>171</v>
      </c>
    </row>
    <row r="145" customFormat="false" ht="25.5" hidden="false" customHeight="true" outlineLevel="0" collapsed="false">
      <c r="A145" s="213"/>
      <c r="B145" s="214"/>
      <c r="C145" s="215"/>
      <c r="D145" s="215"/>
      <c r="E145" s="216"/>
      <c r="F145" s="223" t="s">
        <v>1047</v>
      </c>
      <c r="G145" s="223"/>
      <c r="H145" s="223"/>
      <c r="I145" s="223"/>
      <c r="J145" s="215"/>
      <c r="K145" s="218" t="n">
        <v>0.573</v>
      </c>
      <c r="L145" s="215"/>
      <c r="M145" s="215"/>
      <c r="N145" s="215"/>
      <c r="O145" s="215"/>
      <c r="P145" s="215"/>
      <c r="Q145" s="215"/>
      <c r="R145" s="219"/>
      <c r="T145" s="220"/>
      <c r="U145" s="215"/>
      <c r="V145" s="215"/>
      <c r="W145" s="215"/>
      <c r="X145" s="215"/>
      <c r="Y145" s="215"/>
      <c r="Z145" s="215"/>
      <c r="AA145" s="221"/>
      <c r="AT145" s="222" t="s">
        <v>179</v>
      </c>
      <c r="AU145" s="222" t="s">
        <v>112</v>
      </c>
      <c r="AV145" s="213" t="s">
        <v>112</v>
      </c>
      <c r="AW145" s="213" t="s">
        <v>39</v>
      </c>
      <c r="AX145" s="213" t="s">
        <v>85</v>
      </c>
      <c r="AY145" s="222" t="s">
        <v>171</v>
      </c>
    </row>
    <row r="146" customFormat="false" ht="16.5" hidden="false" customHeight="true" outlineLevel="0" collapsed="false">
      <c r="A146" s="213"/>
      <c r="B146" s="214"/>
      <c r="C146" s="215"/>
      <c r="D146" s="215"/>
      <c r="E146" s="216"/>
      <c r="F146" s="223" t="s">
        <v>1048</v>
      </c>
      <c r="G146" s="223"/>
      <c r="H146" s="223"/>
      <c r="I146" s="223"/>
      <c r="J146" s="215"/>
      <c r="K146" s="218" t="n">
        <v>0.048</v>
      </c>
      <c r="L146" s="215"/>
      <c r="M146" s="215"/>
      <c r="N146" s="215"/>
      <c r="O146" s="215"/>
      <c r="P146" s="215"/>
      <c r="Q146" s="215"/>
      <c r="R146" s="219"/>
      <c r="T146" s="220"/>
      <c r="U146" s="215"/>
      <c r="V146" s="215"/>
      <c r="W146" s="215"/>
      <c r="X146" s="215"/>
      <c r="Y146" s="215"/>
      <c r="Z146" s="215"/>
      <c r="AA146" s="221"/>
      <c r="AT146" s="222" t="s">
        <v>179</v>
      </c>
      <c r="AU146" s="222" t="s">
        <v>112</v>
      </c>
      <c r="AV146" s="213" t="s">
        <v>112</v>
      </c>
      <c r="AW146" s="213" t="s">
        <v>39</v>
      </c>
      <c r="AX146" s="213" t="s">
        <v>85</v>
      </c>
      <c r="AY146" s="222" t="s">
        <v>171</v>
      </c>
    </row>
    <row r="147" customFormat="false" ht="16.5" hidden="false" customHeight="true" outlineLevel="0" collapsed="false">
      <c r="A147" s="213"/>
      <c r="B147" s="214"/>
      <c r="C147" s="215"/>
      <c r="D147" s="215"/>
      <c r="E147" s="216"/>
      <c r="F147" s="223" t="s">
        <v>1049</v>
      </c>
      <c r="G147" s="223"/>
      <c r="H147" s="223"/>
      <c r="I147" s="223"/>
      <c r="J147" s="215"/>
      <c r="K147" s="218" t="n">
        <v>0.4</v>
      </c>
      <c r="L147" s="215"/>
      <c r="M147" s="215"/>
      <c r="N147" s="215"/>
      <c r="O147" s="215"/>
      <c r="P147" s="215"/>
      <c r="Q147" s="215"/>
      <c r="R147" s="219"/>
      <c r="T147" s="220"/>
      <c r="U147" s="215"/>
      <c r="V147" s="215"/>
      <c r="W147" s="215"/>
      <c r="X147" s="215"/>
      <c r="Y147" s="215"/>
      <c r="Z147" s="215"/>
      <c r="AA147" s="221"/>
      <c r="AT147" s="222" t="s">
        <v>179</v>
      </c>
      <c r="AU147" s="222" t="s">
        <v>112</v>
      </c>
      <c r="AV147" s="213" t="s">
        <v>112</v>
      </c>
      <c r="AW147" s="213" t="s">
        <v>39</v>
      </c>
      <c r="AX147" s="213" t="s">
        <v>85</v>
      </c>
      <c r="AY147" s="222" t="s">
        <v>171</v>
      </c>
    </row>
    <row r="148" customFormat="false" ht="16.5" hidden="false" customHeight="true" outlineLevel="0" collapsed="false">
      <c r="A148" s="213"/>
      <c r="B148" s="214"/>
      <c r="C148" s="215"/>
      <c r="D148" s="215"/>
      <c r="E148" s="216"/>
      <c r="F148" s="223" t="s">
        <v>1050</v>
      </c>
      <c r="G148" s="223"/>
      <c r="H148" s="223"/>
      <c r="I148" s="223"/>
      <c r="J148" s="215"/>
      <c r="K148" s="218" t="n">
        <v>0.133</v>
      </c>
      <c r="L148" s="215"/>
      <c r="M148" s="215"/>
      <c r="N148" s="215"/>
      <c r="O148" s="215"/>
      <c r="P148" s="215"/>
      <c r="Q148" s="215"/>
      <c r="R148" s="219"/>
      <c r="T148" s="220"/>
      <c r="U148" s="215"/>
      <c r="V148" s="215"/>
      <c r="W148" s="215"/>
      <c r="X148" s="215"/>
      <c r="Y148" s="215"/>
      <c r="Z148" s="215"/>
      <c r="AA148" s="221"/>
      <c r="AT148" s="222" t="s">
        <v>179</v>
      </c>
      <c r="AU148" s="222" t="s">
        <v>112</v>
      </c>
      <c r="AV148" s="213" t="s">
        <v>112</v>
      </c>
      <c r="AW148" s="213" t="s">
        <v>39</v>
      </c>
      <c r="AX148" s="213" t="s">
        <v>85</v>
      </c>
      <c r="AY148" s="222" t="s">
        <v>171</v>
      </c>
    </row>
    <row r="149" s="224" customFormat="true" ht="16.5" hidden="false" customHeight="true" outlineLevel="0" collapsed="false">
      <c r="B149" s="225"/>
      <c r="C149" s="226"/>
      <c r="D149" s="226"/>
      <c r="E149" s="227"/>
      <c r="F149" s="228" t="s">
        <v>1051</v>
      </c>
      <c r="G149" s="228"/>
      <c r="H149" s="228"/>
      <c r="I149" s="228"/>
      <c r="J149" s="226"/>
      <c r="K149" s="227"/>
      <c r="L149" s="226"/>
      <c r="M149" s="226"/>
      <c r="N149" s="226"/>
      <c r="O149" s="226"/>
      <c r="P149" s="226"/>
      <c r="Q149" s="226"/>
      <c r="R149" s="229"/>
      <c r="T149" s="230"/>
      <c r="U149" s="226"/>
      <c r="V149" s="226"/>
      <c r="W149" s="226"/>
      <c r="X149" s="226"/>
      <c r="Y149" s="226"/>
      <c r="Z149" s="226"/>
      <c r="AA149" s="231"/>
      <c r="AT149" s="232" t="s">
        <v>179</v>
      </c>
      <c r="AU149" s="232" t="s">
        <v>112</v>
      </c>
      <c r="AV149" s="224" t="s">
        <v>93</v>
      </c>
      <c r="AW149" s="224" t="s">
        <v>39</v>
      </c>
      <c r="AX149" s="224" t="s">
        <v>85</v>
      </c>
      <c r="AY149" s="232" t="s">
        <v>171</v>
      </c>
    </row>
    <row r="150" s="213" customFormat="true" ht="25.5" hidden="false" customHeight="true" outlineLevel="0" collapsed="false">
      <c r="B150" s="214"/>
      <c r="C150" s="215"/>
      <c r="D150" s="215"/>
      <c r="E150" s="216"/>
      <c r="F150" s="223" t="s">
        <v>1052</v>
      </c>
      <c r="G150" s="223"/>
      <c r="H150" s="223"/>
      <c r="I150" s="223"/>
      <c r="J150" s="215"/>
      <c r="K150" s="218" t="n">
        <v>19.369</v>
      </c>
      <c r="L150" s="215"/>
      <c r="M150" s="215"/>
      <c r="N150" s="215"/>
      <c r="O150" s="215"/>
      <c r="P150" s="215"/>
      <c r="Q150" s="215"/>
      <c r="R150" s="219"/>
      <c r="T150" s="220"/>
      <c r="U150" s="215"/>
      <c r="V150" s="215"/>
      <c r="W150" s="215"/>
      <c r="X150" s="215"/>
      <c r="Y150" s="215"/>
      <c r="Z150" s="215"/>
      <c r="AA150" s="221"/>
      <c r="AT150" s="222" t="s">
        <v>179</v>
      </c>
      <c r="AU150" s="222" t="s">
        <v>112</v>
      </c>
      <c r="AV150" s="213" t="s">
        <v>112</v>
      </c>
      <c r="AW150" s="213" t="s">
        <v>39</v>
      </c>
      <c r="AX150" s="213" t="s">
        <v>85</v>
      </c>
      <c r="AY150" s="222" t="s">
        <v>171</v>
      </c>
    </row>
    <row r="151" s="213" customFormat="true" ht="25.5" hidden="false" customHeight="true" outlineLevel="0" collapsed="false">
      <c r="B151" s="214"/>
      <c r="C151" s="215"/>
      <c r="D151" s="215"/>
      <c r="E151" s="216"/>
      <c r="F151" s="223" t="s">
        <v>1053</v>
      </c>
      <c r="G151" s="223"/>
      <c r="H151" s="223"/>
      <c r="I151" s="223"/>
      <c r="J151" s="215"/>
      <c r="K151" s="218" t="n">
        <v>0.834</v>
      </c>
      <c r="L151" s="215"/>
      <c r="M151" s="215"/>
      <c r="N151" s="215"/>
      <c r="O151" s="215"/>
      <c r="P151" s="215"/>
      <c r="Q151" s="215"/>
      <c r="R151" s="219"/>
      <c r="T151" s="220"/>
      <c r="U151" s="215"/>
      <c r="V151" s="215"/>
      <c r="W151" s="215"/>
      <c r="X151" s="215"/>
      <c r="Y151" s="215"/>
      <c r="Z151" s="215"/>
      <c r="AA151" s="221"/>
      <c r="AT151" s="222" t="s">
        <v>179</v>
      </c>
      <c r="AU151" s="222" t="s">
        <v>112</v>
      </c>
      <c r="AV151" s="213" t="s">
        <v>112</v>
      </c>
      <c r="AW151" s="213" t="s">
        <v>39</v>
      </c>
      <c r="AX151" s="213" t="s">
        <v>85</v>
      </c>
      <c r="AY151" s="222" t="s">
        <v>171</v>
      </c>
    </row>
    <row r="152" s="213" customFormat="true" ht="16.5" hidden="false" customHeight="true" outlineLevel="0" collapsed="false">
      <c r="B152" s="214"/>
      <c r="C152" s="215"/>
      <c r="D152" s="215"/>
      <c r="E152" s="216"/>
      <c r="F152" s="223" t="s">
        <v>1054</v>
      </c>
      <c r="G152" s="223"/>
      <c r="H152" s="223"/>
      <c r="I152" s="223"/>
      <c r="J152" s="215"/>
      <c r="K152" s="218" t="n">
        <v>0.041</v>
      </c>
      <c r="L152" s="215"/>
      <c r="M152" s="215"/>
      <c r="N152" s="215"/>
      <c r="O152" s="215"/>
      <c r="P152" s="215"/>
      <c r="Q152" s="215"/>
      <c r="R152" s="219"/>
      <c r="T152" s="220"/>
      <c r="U152" s="215"/>
      <c r="V152" s="215"/>
      <c r="W152" s="215"/>
      <c r="X152" s="215"/>
      <c r="Y152" s="215"/>
      <c r="Z152" s="215"/>
      <c r="AA152" s="221"/>
      <c r="AT152" s="222" t="s">
        <v>179</v>
      </c>
      <c r="AU152" s="222" t="s">
        <v>112</v>
      </c>
      <c r="AV152" s="213" t="s">
        <v>112</v>
      </c>
      <c r="AW152" s="213" t="s">
        <v>39</v>
      </c>
      <c r="AX152" s="213" t="s">
        <v>85</v>
      </c>
      <c r="AY152" s="222" t="s">
        <v>171</v>
      </c>
    </row>
    <row r="153" s="224" customFormat="true" ht="16.5" hidden="false" customHeight="true" outlineLevel="0" collapsed="false">
      <c r="B153" s="225"/>
      <c r="C153" s="226"/>
      <c r="D153" s="226"/>
      <c r="E153" s="227"/>
      <c r="F153" s="228" t="s">
        <v>1055</v>
      </c>
      <c r="G153" s="228"/>
      <c r="H153" s="228"/>
      <c r="I153" s="228"/>
      <c r="J153" s="226"/>
      <c r="K153" s="227"/>
      <c r="L153" s="226"/>
      <c r="M153" s="226"/>
      <c r="N153" s="226"/>
      <c r="O153" s="226"/>
      <c r="P153" s="226"/>
      <c r="Q153" s="226"/>
      <c r="R153" s="229"/>
      <c r="T153" s="230"/>
      <c r="U153" s="226"/>
      <c r="V153" s="226"/>
      <c r="W153" s="226"/>
      <c r="X153" s="226"/>
      <c r="Y153" s="226"/>
      <c r="Z153" s="226"/>
      <c r="AA153" s="231"/>
      <c r="AT153" s="232" t="s">
        <v>179</v>
      </c>
      <c r="AU153" s="232" t="s">
        <v>112</v>
      </c>
      <c r="AV153" s="224" t="s">
        <v>93</v>
      </c>
      <c r="AW153" s="224" t="s">
        <v>39</v>
      </c>
      <c r="AX153" s="224" t="s">
        <v>85</v>
      </c>
      <c r="AY153" s="232" t="s">
        <v>171</v>
      </c>
    </row>
    <row r="154" s="233" customFormat="true" ht="16.5" hidden="false" customHeight="true" outlineLevel="0" collapsed="false">
      <c r="B154" s="234"/>
      <c r="C154" s="235"/>
      <c r="D154" s="235"/>
      <c r="E154" s="236"/>
      <c r="F154" s="237" t="s">
        <v>219</v>
      </c>
      <c r="G154" s="237"/>
      <c r="H154" s="237"/>
      <c r="I154" s="237"/>
      <c r="J154" s="235"/>
      <c r="K154" s="238" t="n">
        <v>30.89</v>
      </c>
      <c r="L154" s="235"/>
      <c r="M154" s="235"/>
      <c r="N154" s="235"/>
      <c r="O154" s="235"/>
      <c r="P154" s="235"/>
      <c r="Q154" s="235"/>
      <c r="R154" s="239"/>
      <c r="T154" s="240"/>
      <c r="U154" s="235"/>
      <c r="V154" s="235"/>
      <c r="W154" s="235"/>
      <c r="X154" s="235"/>
      <c r="Y154" s="235"/>
      <c r="Z154" s="235"/>
      <c r="AA154" s="241"/>
      <c r="AT154" s="242" t="s">
        <v>179</v>
      </c>
      <c r="AU154" s="242" t="s">
        <v>112</v>
      </c>
      <c r="AV154" s="233" t="s">
        <v>176</v>
      </c>
      <c r="AW154" s="233" t="s">
        <v>39</v>
      </c>
      <c r="AX154" s="233" t="s">
        <v>93</v>
      </c>
      <c r="AY154" s="242" t="s">
        <v>171</v>
      </c>
    </row>
    <row r="155" s="32" customFormat="true" ht="38.25" hidden="false" customHeight="true" outlineLevel="0" collapsed="false">
      <c r="B155" s="33"/>
      <c r="C155" s="203" t="s">
        <v>112</v>
      </c>
      <c r="D155" s="203" t="s">
        <v>172</v>
      </c>
      <c r="E155" s="204" t="s">
        <v>1056</v>
      </c>
      <c r="F155" s="205" t="s">
        <v>1057</v>
      </c>
      <c r="G155" s="205"/>
      <c r="H155" s="205"/>
      <c r="I155" s="205"/>
      <c r="J155" s="206" t="s">
        <v>175</v>
      </c>
      <c r="K155" s="207" t="n">
        <v>30.89</v>
      </c>
      <c r="L155" s="208" t="n">
        <v>0</v>
      </c>
      <c r="M155" s="208"/>
      <c r="N155" s="209" t="n">
        <f aca="false">ROUND(L155*K155,2)</f>
        <v>0</v>
      </c>
      <c r="O155" s="209"/>
      <c r="P155" s="209"/>
      <c r="Q155" s="209"/>
      <c r="R155" s="35"/>
      <c r="T155" s="210"/>
      <c r="U155" s="44" t="s">
        <v>50</v>
      </c>
      <c r="V155" s="34"/>
      <c r="W155" s="211" t="n">
        <f aca="false">V155*K155</f>
        <v>0</v>
      </c>
      <c r="X155" s="211" t="n">
        <v>0</v>
      </c>
      <c r="Y155" s="211" t="n">
        <f aca="false">X155*K155</f>
        <v>0</v>
      </c>
      <c r="Z155" s="211" t="n">
        <v>0</v>
      </c>
      <c r="AA155" s="212" t="n">
        <f aca="false">Z155*K155</f>
        <v>0</v>
      </c>
      <c r="AR155" s="10" t="s">
        <v>176</v>
      </c>
      <c r="AT155" s="10" t="s">
        <v>172</v>
      </c>
      <c r="AU155" s="10" t="s">
        <v>112</v>
      </c>
      <c r="AY155" s="10" t="s">
        <v>171</v>
      </c>
      <c r="BE155" s="127" t="n">
        <f aca="false">IF(U155="základní",N155,0)</f>
        <v>0</v>
      </c>
      <c r="BF155" s="127" t="n">
        <f aca="false">IF(U155="snížená",N155,0)</f>
        <v>0</v>
      </c>
      <c r="BG155" s="127" t="n">
        <f aca="false">IF(U155="zákl. přenesená",N155,0)</f>
        <v>0</v>
      </c>
      <c r="BH155" s="127" t="n">
        <f aca="false">IF(U155="sníž. přenesená",N155,0)</f>
        <v>0</v>
      </c>
      <c r="BI155" s="127" t="n">
        <f aca="false">IF(U155="nulová",N155,0)</f>
        <v>0</v>
      </c>
      <c r="BJ155" s="10" t="s">
        <v>93</v>
      </c>
      <c r="BK155" s="127" t="n">
        <f aca="false">ROUND(L155*K155,2)</f>
        <v>0</v>
      </c>
      <c r="BL155" s="10" t="s">
        <v>176</v>
      </c>
      <c r="BM155" s="10" t="s">
        <v>1058</v>
      </c>
    </row>
    <row r="156" s="32" customFormat="true" ht="25.5" hidden="false" customHeight="true" outlineLevel="0" collapsed="false">
      <c r="B156" s="33"/>
      <c r="C156" s="203" t="s">
        <v>191</v>
      </c>
      <c r="D156" s="203" t="s">
        <v>172</v>
      </c>
      <c r="E156" s="204" t="s">
        <v>1059</v>
      </c>
      <c r="F156" s="205" t="s">
        <v>1060</v>
      </c>
      <c r="G156" s="205"/>
      <c r="H156" s="205"/>
      <c r="I156" s="205"/>
      <c r="J156" s="206" t="s">
        <v>175</v>
      </c>
      <c r="K156" s="207" t="n">
        <v>30.89</v>
      </c>
      <c r="L156" s="208" t="n">
        <v>0</v>
      </c>
      <c r="M156" s="208"/>
      <c r="N156" s="209" t="n">
        <f aca="false">ROUND(L156*K156,2)</f>
        <v>0</v>
      </c>
      <c r="O156" s="209"/>
      <c r="P156" s="209"/>
      <c r="Q156" s="209"/>
      <c r="R156" s="35"/>
      <c r="T156" s="210"/>
      <c r="U156" s="44" t="s">
        <v>50</v>
      </c>
      <c r="V156" s="34"/>
      <c r="W156" s="211" t="n">
        <f aca="false">V156*K156</f>
        <v>0</v>
      </c>
      <c r="X156" s="211" t="n">
        <v>0</v>
      </c>
      <c r="Y156" s="211" t="n">
        <f aca="false">X156*K156</f>
        <v>0</v>
      </c>
      <c r="Z156" s="211" t="n">
        <v>0</v>
      </c>
      <c r="AA156" s="212" t="n">
        <f aca="false">Z156*K156</f>
        <v>0</v>
      </c>
      <c r="AR156" s="10" t="s">
        <v>176</v>
      </c>
      <c r="AT156" s="10" t="s">
        <v>172</v>
      </c>
      <c r="AU156" s="10" t="s">
        <v>112</v>
      </c>
      <c r="AY156" s="10" t="s">
        <v>171</v>
      </c>
      <c r="BE156" s="127" t="n">
        <f aca="false">IF(U156="základní",N156,0)</f>
        <v>0</v>
      </c>
      <c r="BF156" s="127" t="n">
        <f aca="false">IF(U156="snížená",N156,0)</f>
        <v>0</v>
      </c>
      <c r="BG156" s="127" t="n">
        <f aca="false">IF(U156="zákl. přenesená",N156,0)</f>
        <v>0</v>
      </c>
      <c r="BH156" s="127" t="n">
        <f aca="false">IF(U156="sníž. přenesená",N156,0)</f>
        <v>0</v>
      </c>
      <c r="BI156" s="127" t="n">
        <f aca="false">IF(U156="nulová",N156,0)</f>
        <v>0</v>
      </c>
      <c r="BJ156" s="10" t="s">
        <v>93</v>
      </c>
      <c r="BK156" s="127" t="n">
        <f aca="false">ROUND(L156*K156,2)</f>
        <v>0</v>
      </c>
      <c r="BL156" s="10" t="s">
        <v>176</v>
      </c>
      <c r="BM156" s="10" t="s">
        <v>1061</v>
      </c>
    </row>
    <row r="157" s="32" customFormat="true" ht="38.25" hidden="false" customHeight="true" outlineLevel="0" collapsed="false">
      <c r="B157" s="33"/>
      <c r="C157" s="203" t="s">
        <v>176</v>
      </c>
      <c r="D157" s="203" t="s">
        <v>172</v>
      </c>
      <c r="E157" s="204" t="s">
        <v>1062</v>
      </c>
      <c r="F157" s="205" t="s">
        <v>1063</v>
      </c>
      <c r="G157" s="205"/>
      <c r="H157" s="205"/>
      <c r="I157" s="205"/>
      <c r="J157" s="206" t="s">
        <v>175</v>
      </c>
      <c r="K157" s="207" t="n">
        <v>30.89</v>
      </c>
      <c r="L157" s="208" t="n">
        <v>0</v>
      </c>
      <c r="M157" s="208"/>
      <c r="N157" s="209" t="n">
        <f aca="false">ROUND(L157*K157,2)</f>
        <v>0</v>
      </c>
      <c r="O157" s="209"/>
      <c r="P157" s="209"/>
      <c r="Q157" s="209"/>
      <c r="R157" s="35"/>
      <c r="T157" s="210"/>
      <c r="U157" s="44" t="s">
        <v>50</v>
      </c>
      <c r="V157" s="34"/>
      <c r="W157" s="211" t="n">
        <f aca="false">V157*K157</f>
        <v>0</v>
      </c>
      <c r="X157" s="211" t="n">
        <v>0</v>
      </c>
      <c r="Y157" s="211" t="n">
        <f aca="false">X157*K157</f>
        <v>0</v>
      </c>
      <c r="Z157" s="211" t="n">
        <v>0</v>
      </c>
      <c r="AA157" s="212" t="n">
        <f aca="false">Z157*K157</f>
        <v>0</v>
      </c>
      <c r="AR157" s="10" t="s">
        <v>176</v>
      </c>
      <c r="AT157" s="10" t="s">
        <v>172</v>
      </c>
      <c r="AU157" s="10" t="s">
        <v>112</v>
      </c>
      <c r="AY157" s="10" t="s">
        <v>171</v>
      </c>
      <c r="BE157" s="127" t="n">
        <f aca="false">IF(U157="základní",N157,0)</f>
        <v>0</v>
      </c>
      <c r="BF157" s="127" t="n">
        <f aca="false">IF(U157="snížená",N157,0)</f>
        <v>0</v>
      </c>
      <c r="BG157" s="127" t="n">
        <f aca="false">IF(U157="zákl. přenesená",N157,0)</f>
        <v>0</v>
      </c>
      <c r="BH157" s="127" t="n">
        <f aca="false">IF(U157="sníž. přenesená",N157,0)</f>
        <v>0</v>
      </c>
      <c r="BI157" s="127" t="n">
        <f aca="false">IF(U157="nulová",N157,0)</f>
        <v>0</v>
      </c>
      <c r="BJ157" s="10" t="s">
        <v>93</v>
      </c>
      <c r="BK157" s="127" t="n">
        <f aca="false">ROUND(L157*K157,2)</f>
        <v>0</v>
      </c>
      <c r="BL157" s="10" t="s">
        <v>176</v>
      </c>
      <c r="BM157" s="10" t="s">
        <v>1064</v>
      </c>
    </row>
    <row r="158" s="32" customFormat="true" ht="25.5" hidden="false" customHeight="true" outlineLevel="0" collapsed="false">
      <c r="B158" s="33"/>
      <c r="C158" s="203" t="s">
        <v>198</v>
      </c>
      <c r="D158" s="203" t="s">
        <v>172</v>
      </c>
      <c r="E158" s="204" t="s">
        <v>221</v>
      </c>
      <c r="F158" s="205" t="s">
        <v>222</v>
      </c>
      <c r="G158" s="205"/>
      <c r="H158" s="205"/>
      <c r="I158" s="205"/>
      <c r="J158" s="206" t="s">
        <v>175</v>
      </c>
      <c r="K158" s="207" t="n">
        <v>18.965</v>
      </c>
      <c r="L158" s="208" t="n">
        <v>0</v>
      </c>
      <c r="M158" s="208"/>
      <c r="N158" s="209" t="n">
        <f aca="false">ROUND(L158*K158,2)</f>
        <v>0</v>
      </c>
      <c r="O158" s="209"/>
      <c r="P158" s="209"/>
      <c r="Q158" s="209"/>
      <c r="R158" s="35"/>
      <c r="T158" s="210"/>
      <c r="U158" s="44" t="s">
        <v>50</v>
      </c>
      <c r="V158" s="34"/>
      <c r="W158" s="211" t="n">
        <f aca="false">V158*K158</f>
        <v>0</v>
      </c>
      <c r="X158" s="211" t="n">
        <v>0</v>
      </c>
      <c r="Y158" s="211" t="n">
        <f aca="false">X158*K158</f>
        <v>0</v>
      </c>
      <c r="Z158" s="211" t="n">
        <v>0</v>
      </c>
      <c r="AA158" s="212" t="n">
        <f aca="false">Z158*K158</f>
        <v>0</v>
      </c>
      <c r="AR158" s="10" t="s">
        <v>176</v>
      </c>
      <c r="AT158" s="10" t="s">
        <v>172</v>
      </c>
      <c r="AU158" s="10" t="s">
        <v>112</v>
      </c>
      <c r="AY158" s="10" t="s">
        <v>171</v>
      </c>
      <c r="BE158" s="127" t="n">
        <f aca="false">IF(U158="základní",N158,0)</f>
        <v>0</v>
      </c>
      <c r="BF158" s="127" t="n">
        <f aca="false">IF(U158="snížená",N158,0)</f>
        <v>0</v>
      </c>
      <c r="BG158" s="127" t="n">
        <f aca="false">IF(U158="zákl. přenesená",N158,0)</f>
        <v>0</v>
      </c>
      <c r="BH158" s="127" t="n">
        <f aca="false">IF(U158="sníž. přenesená",N158,0)</f>
        <v>0</v>
      </c>
      <c r="BI158" s="127" t="n">
        <f aca="false">IF(U158="nulová",N158,0)</f>
        <v>0</v>
      </c>
      <c r="BJ158" s="10" t="s">
        <v>93</v>
      </c>
      <c r="BK158" s="127" t="n">
        <f aca="false">ROUND(L158*K158,2)</f>
        <v>0</v>
      </c>
      <c r="BL158" s="10" t="s">
        <v>176</v>
      </c>
      <c r="BM158" s="10" t="s">
        <v>1065</v>
      </c>
    </row>
    <row r="159" s="213" customFormat="true" ht="16.5" hidden="false" customHeight="true" outlineLevel="0" collapsed="false">
      <c r="B159" s="214"/>
      <c r="C159" s="215"/>
      <c r="D159" s="215"/>
      <c r="E159" s="216"/>
      <c r="F159" s="217" t="s">
        <v>1066</v>
      </c>
      <c r="G159" s="217"/>
      <c r="H159" s="217"/>
      <c r="I159" s="217"/>
      <c r="J159" s="215"/>
      <c r="K159" s="218" t="n">
        <v>30.89</v>
      </c>
      <c r="L159" s="215"/>
      <c r="M159" s="215"/>
      <c r="N159" s="215"/>
      <c r="O159" s="215"/>
      <c r="P159" s="215"/>
      <c r="Q159" s="215"/>
      <c r="R159" s="219"/>
      <c r="T159" s="220"/>
      <c r="U159" s="215"/>
      <c r="V159" s="215"/>
      <c r="W159" s="215"/>
      <c r="X159" s="215"/>
      <c r="Y159" s="215"/>
      <c r="Z159" s="215"/>
      <c r="AA159" s="221"/>
      <c r="AT159" s="222" t="s">
        <v>179</v>
      </c>
      <c r="AU159" s="222" t="s">
        <v>112</v>
      </c>
      <c r="AV159" s="213" t="s">
        <v>112</v>
      </c>
      <c r="AW159" s="213" t="s">
        <v>39</v>
      </c>
      <c r="AX159" s="213" t="s">
        <v>85</v>
      </c>
      <c r="AY159" s="222" t="s">
        <v>171</v>
      </c>
    </row>
    <row r="160" s="224" customFormat="true" ht="16.5" hidden="false" customHeight="true" outlineLevel="0" collapsed="false">
      <c r="B160" s="225"/>
      <c r="C160" s="226"/>
      <c r="D160" s="226"/>
      <c r="E160" s="227"/>
      <c r="F160" s="228" t="s">
        <v>1067</v>
      </c>
      <c r="G160" s="228"/>
      <c r="H160" s="228"/>
      <c r="I160" s="228"/>
      <c r="J160" s="226"/>
      <c r="K160" s="227"/>
      <c r="L160" s="226"/>
      <c r="M160" s="226"/>
      <c r="N160" s="226"/>
      <c r="O160" s="226"/>
      <c r="P160" s="226"/>
      <c r="Q160" s="226"/>
      <c r="R160" s="229"/>
      <c r="T160" s="230"/>
      <c r="U160" s="226"/>
      <c r="V160" s="226"/>
      <c r="W160" s="226"/>
      <c r="X160" s="226"/>
      <c r="Y160" s="226"/>
      <c r="Z160" s="226"/>
      <c r="AA160" s="231"/>
      <c r="AT160" s="232" t="s">
        <v>179</v>
      </c>
      <c r="AU160" s="232" t="s">
        <v>112</v>
      </c>
      <c r="AV160" s="224" t="s">
        <v>93</v>
      </c>
      <c r="AW160" s="224" t="s">
        <v>39</v>
      </c>
      <c r="AX160" s="224" t="s">
        <v>85</v>
      </c>
      <c r="AY160" s="232" t="s">
        <v>171</v>
      </c>
    </row>
    <row r="161" s="213" customFormat="true" ht="16.5" hidden="false" customHeight="true" outlineLevel="0" collapsed="false">
      <c r="B161" s="214"/>
      <c r="C161" s="215"/>
      <c r="D161" s="215"/>
      <c r="E161" s="216"/>
      <c r="F161" s="223" t="s">
        <v>1068</v>
      </c>
      <c r="G161" s="223"/>
      <c r="H161" s="223"/>
      <c r="I161" s="223"/>
      <c r="J161" s="215"/>
      <c r="K161" s="218" t="n">
        <v>-11.925</v>
      </c>
      <c r="L161" s="215"/>
      <c r="M161" s="215"/>
      <c r="N161" s="215"/>
      <c r="O161" s="215"/>
      <c r="P161" s="215"/>
      <c r="Q161" s="215"/>
      <c r="R161" s="219"/>
      <c r="T161" s="220"/>
      <c r="U161" s="215"/>
      <c r="V161" s="215"/>
      <c r="W161" s="215"/>
      <c r="X161" s="215"/>
      <c r="Y161" s="215"/>
      <c r="Z161" s="215"/>
      <c r="AA161" s="221"/>
      <c r="AT161" s="222" t="s">
        <v>179</v>
      </c>
      <c r="AU161" s="222" t="s">
        <v>112</v>
      </c>
      <c r="AV161" s="213" t="s">
        <v>112</v>
      </c>
      <c r="AW161" s="213" t="s">
        <v>39</v>
      </c>
      <c r="AX161" s="213" t="s">
        <v>85</v>
      </c>
      <c r="AY161" s="222" t="s">
        <v>171</v>
      </c>
    </row>
    <row r="162" s="224" customFormat="true" ht="16.5" hidden="false" customHeight="true" outlineLevel="0" collapsed="false">
      <c r="B162" s="225"/>
      <c r="C162" s="226"/>
      <c r="D162" s="226"/>
      <c r="E162" s="227"/>
      <c r="F162" s="228" t="s">
        <v>1069</v>
      </c>
      <c r="G162" s="228"/>
      <c r="H162" s="228"/>
      <c r="I162" s="228"/>
      <c r="J162" s="226"/>
      <c r="K162" s="227"/>
      <c r="L162" s="226"/>
      <c r="M162" s="226"/>
      <c r="N162" s="226"/>
      <c r="O162" s="226"/>
      <c r="P162" s="226"/>
      <c r="Q162" s="226"/>
      <c r="R162" s="229"/>
      <c r="T162" s="230"/>
      <c r="U162" s="226"/>
      <c r="V162" s="226"/>
      <c r="W162" s="226"/>
      <c r="X162" s="226"/>
      <c r="Y162" s="226"/>
      <c r="Z162" s="226"/>
      <c r="AA162" s="231"/>
      <c r="AT162" s="232" t="s">
        <v>179</v>
      </c>
      <c r="AU162" s="232" t="s">
        <v>112</v>
      </c>
      <c r="AV162" s="224" t="s">
        <v>93</v>
      </c>
      <c r="AW162" s="224" t="s">
        <v>39</v>
      </c>
      <c r="AX162" s="224" t="s">
        <v>85</v>
      </c>
      <c r="AY162" s="232" t="s">
        <v>171</v>
      </c>
    </row>
    <row r="163" s="233" customFormat="true" ht="16.5" hidden="false" customHeight="true" outlineLevel="0" collapsed="false">
      <c r="B163" s="234"/>
      <c r="C163" s="235"/>
      <c r="D163" s="235"/>
      <c r="E163" s="236"/>
      <c r="F163" s="237" t="s">
        <v>219</v>
      </c>
      <c r="G163" s="237"/>
      <c r="H163" s="237"/>
      <c r="I163" s="237"/>
      <c r="J163" s="235"/>
      <c r="K163" s="238" t="n">
        <v>18.965</v>
      </c>
      <c r="L163" s="235"/>
      <c r="M163" s="235"/>
      <c r="N163" s="235"/>
      <c r="O163" s="235"/>
      <c r="P163" s="235"/>
      <c r="Q163" s="235"/>
      <c r="R163" s="239"/>
      <c r="T163" s="240"/>
      <c r="U163" s="235"/>
      <c r="V163" s="235"/>
      <c r="W163" s="235"/>
      <c r="X163" s="235"/>
      <c r="Y163" s="235"/>
      <c r="Z163" s="235"/>
      <c r="AA163" s="241"/>
      <c r="AT163" s="242" t="s">
        <v>179</v>
      </c>
      <c r="AU163" s="242" t="s">
        <v>112</v>
      </c>
      <c r="AV163" s="233" t="s">
        <v>176</v>
      </c>
      <c r="AW163" s="233" t="s">
        <v>39</v>
      </c>
      <c r="AX163" s="233" t="s">
        <v>93</v>
      </c>
      <c r="AY163" s="242" t="s">
        <v>171</v>
      </c>
    </row>
    <row r="164" s="32" customFormat="true" ht="16.5" hidden="false" customHeight="true" outlineLevel="0" collapsed="false">
      <c r="B164" s="33"/>
      <c r="C164" s="203" t="s">
        <v>203</v>
      </c>
      <c r="D164" s="203" t="s">
        <v>172</v>
      </c>
      <c r="E164" s="204" t="s">
        <v>227</v>
      </c>
      <c r="F164" s="205" t="s">
        <v>228</v>
      </c>
      <c r="G164" s="205"/>
      <c r="H164" s="205"/>
      <c r="I164" s="205"/>
      <c r="J164" s="206" t="s">
        <v>175</v>
      </c>
      <c r="K164" s="207" t="n">
        <v>30.89</v>
      </c>
      <c r="L164" s="208" t="n">
        <v>0</v>
      </c>
      <c r="M164" s="208"/>
      <c r="N164" s="209" t="n">
        <f aca="false">ROUND(L164*K164,2)</f>
        <v>0</v>
      </c>
      <c r="O164" s="209"/>
      <c r="P164" s="209"/>
      <c r="Q164" s="209"/>
      <c r="R164" s="35"/>
      <c r="T164" s="210"/>
      <c r="U164" s="44" t="s">
        <v>50</v>
      </c>
      <c r="V164" s="34"/>
      <c r="W164" s="211" t="n">
        <f aca="false">V164*K164</f>
        <v>0</v>
      </c>
      <c r="X164" s="211" t="n">
        <v>0</v>
      </c>
      <c r="Y164" s="211" t="n">
        <f aca="false">X164*K164</f>
        <v>0</v>
      </c>
      <c r="Z164" s="211" t="n">
        <v>0</v>
      </c>
      <c r="AA164" s="212" t="n">
        <f aca="false">Z164*K164</f>
        <v>0</v>
      </c>
      <c r="AR164" s="10" t="s">
        <v>176</v>
      </c>
      <c r="AT164" s="10" t="s">
        <v>172</v>
      </c>
      <c r="AU164" s="10" t="s">
        <v>112</v>
      </c>
      <c r="AY164" s="10" t="s">
        <v>171</v>
      </c>
      <c r="BE164" s="127" t="n">
        <f aca="false">IF(U164="základní",N164,0)</f>
        <v>0</v>
      </c>
      <c r="BF164" s="127" t="n">
        <f aca="false">IF(U164="snížená",N164,0)</f>
        <v>0</v>
      </c>
      <c r="BG164" s="127" t="n">
        <f aca="false">IF(U164="zákl. přenesená",N164,0)</f>
        <v>0</v>
      </c>
      <c r="BH164" s="127" t="n">
        <f aca="false">IF(U164="sníž. přenesená",N164,0)</f>
        <v>0</v>
      </c>
      <c r="BI164" s="127" t="n">
        <f aca="false">IF(U164="nulová",N164,0)</f>
        <v>0</v>
      </c>
      <c r="BJ164" s="10" t="s">
        <v>93</v>
      </c>
      <c r="BK164" s="127" t="n">
        <f aca="false">ROUND(L164*K164,2)</f>
        <v>0</v>
      </c>
      <c r="BL164" s="10" t="s">
        <v>176</v>
      </c>
      <c r="BM164" s="10" t="s">
        <v>1070</v>
      </c>
    </row>
    <row r="165" s="32" customFormat="true" ht="25.5" hidden="false" customHeight="true" outlineLevel="0" collapsed="false">
      <c r="B165" s="33"/>
      <c r="C165" s="203" t="s">
        <v>207</v>
      </c>
      <c r="D165" s="203" t="s">
        <v>172</v>
      </c>
      <c r="E165" s="204" t="s">
        <v>231</v>
      </c>
      <c r="F165" s="205" t="s">
        <v>232</v>
      </c>
      <c r="G165" s="205"/>
      <c r="H165" s="205"/>
      <c r="I165" s="205"/>
      <c r="J165" s="206" t="s">
        <v>233</v>
      </c>
      <c r="K165" s="207" t="n">
        <v>34.137</v>
      </c>
      <c r="L165" s="208" t="n">
        <v>0</v>
      </c>
      <c r="M165" s="208"/>
      <c r="N165" s="209" t="n">
        <f aca="false">ROUND(L165*K165,2)</f>
        <v>0</v>
      </c>
      <c r="O165" s="209"/>
      <c r="P165" s="209"/>
      <c r="Q165" s="209"/>
      <c r="R165" s="35"/>
      <c r="T165" s="210"/>
      <c r="U165" s="44" t="s">
        <v>50</v>
      </c>
      <c r="V165" s="34"/>
      <c r="W165" s="211" t="n">
        <f aca="false">V165*K165</f>
        <v>0</v>
      </c>
      <c r="X165" s="211" t="n">
        <v>0</v>
      </c>
      <c r="Y165" s="211" t="n">
        <f aca="false">X165*K165</f>
        <v>0</v>
      </c>
      <c r="Z165" s="211" t="n">
        <v>0</v>
      </c>
      <c r="AA165" s="212" t="n">
        <f aca="false">Z165*K165</f>
        <v>0</v>
      </c>
      <c r="AR165" s="10" t="s">
        <v>176</v>
      </c>
      <c r="AT165" s="10" t="s">
        <v>172</v>
      </c>
      <c r="AU165" s="10" t="s">
        <v>112</v>
      </c>
      <c r="AY165" s="10" t="s">
        <v>171</v>
      </c>
      <c r="BE165" s="127" t="n">
        <f aca="false">IF(U165="základní",N165,0)</f>
        <v>0</v>
      </c>
      <c r="BF165" s="127" t="n">
        <f aca="false">IF(U165="snížená",N165,0)</f>
        <v>0</v>
      </c>
      <c r="BG165" s="127" t="n">
        <f aca="false">IF(U165="zákl. přenesená",N165,0)</f>
        <v>0</v>
      </c>
      <c r="BH165" s="127" t="n">
        <f aca="false">IF(U165="sníž. přenesená",N165,0)</f>
        <v>0</v>
      </c>
      <c r="BI165" s="127" t="n">
        <f aca="false">IF(U165="nulová",N165,0)</f>
        <v>0</v>
      </c>
      <c r="BJ165" s="10" t="s">
        <v>93</v>
      </c>
      <c r="BK165" s="127" t="n">
        <f aca="false">ROUND(L165*K165,2)</f>
        <v>0</v>
      </c>
      <c r="BL165" s="10" t="s">
        <v>176</v>
      </c>
      <c r="BM165" s="10" t="s">
        <v>1071</v>
      </c>
    </row>
    <row r="166" s="32" customFormat="true" ht="25.5" hidden="false" customHeight="true" outlineLevel="0" collapsed="false">
      <c r="B166" s="33"/>
      <c r="C166" s="203" t="s">
        <v>211</v>
      </c>
      <c r="D166" s="203" t="s">
        <v>172</v>
      </c>
      <c r="E166" s="204" t="s">
        <v>1072</v>
      </c>
      <c r="F166" s="205" t="s">
        <v>1073</v>
      </c>
      <c r="G166" s="205"/>
      <c r="H166" s="205"/>
      <c r="I166" s="205"/>
      <c r="J166" s="206" t="s">
        <v>175</v>
      </c>
      <c r="K166" s="207" t="n">
        <v>11.925</v>
      </c>
      <c r="L166" s="208" t="n">
        <v>0</v>
      </c>
      <c r="M166" s="208"/>
      <c r="N166" s="209" t="n">
        <f aca="false">ROUND(L166*K166,2)</f>
        <v>0</v>
      </c>
      <c r="O166" s="209"/>
      <c r="P166" s="209"/>
      <c r="Q166" s="209"/>
      <c r="R166" s="35"/>
      <c r="T166" s="210"/>
      <c r="U166" s="44" t="s">
        <v>50</v>
      </c>
      <c r="V166" s="34"/>
      <c r="W166" s="211" t="n">
        <f aca="false">V166*K166</f>
        <v>0</v>
      </c>
      <c r="X166" s="211" t="n">
        <v>0</v>
      </c>
      <c r="Y166" s="211" t="n">
        <f aca="false">X166*K166</f>
        <v>0</v>
      </c>
      <c r="Z166" s="211" t="n">
        <v>0</v>
      </c>
      <c r="AA166" s="212" t="n">
        <f aca="false">Z166*K166</f>
        <v>0</v>
      </c>
      <c r="AR166" s="10" t="s">
        <v>176</v>
      </c>
      <c r="AT166" s="10" t="s">
        <v>172</v>
      </c>
      <c r="AU166" s="10" t="s">
        <v>112</v>
      </c>
      <c r="AY166" s="10" t="s">
        <v>171</v>
      </c>
      <c r="BE166" s="127" t="n">
        <f aca="false">IF(U166="základní",N166,0)</f>
        <v>0</v>
      </c>
      <c r="BF166" s="127" t="n">
        <f aca="false">IF(U166="snížená",N166,0)</f>
        <v>0</v>
      </c>
      <c r="BG166" s="127" t="n">
        <f aca="false">IF(U166="zákl. přenesená",N166,0)</f>
        <v>0</v>
      </c>
      <c r="BH166" s="127" t="n">
        <f aca="false">IF(U166="sníž. přenesená",N166,0)</f>
        <v>0</v>
      </c>
      <c r="BI166" s="127" t="n">
        <f aca="false">IF(U166="nulová",N166,0)</f>
        <v>0</v>
      </c>
      <c r="BJ166" s="10" t="s">
        <v>93</v>
      </c>
      <c r="BK166" s="127" t="n">
        <f aca="false">ROUND(L166*K166,2)</f>
        <v>0</v>
      </c>
      <c r="BL166" s="10" t="s">
        <v>176</v>
      </c>
      <c r="BM166" s="10" t="s">
        <v>1074</v>
      </c>
    </row>
    <row r="167" s="32" customFormat="true" ht="25.5" hidden="false" customHeight="true" outlineLevel="0" collapsed="false">
      <c r="B167" s="33"/>
      <c r="C167" s="203" t="s">
        <v>215</v>
      </c>
      <c r="D167" s="203" t="s">
        <v>172</v>
      </c>
      <c r="E167" s="204" t="s">
        <v>1059</v>
      </c>
      <c r="F167" s="205" t="s">
        <v>1060</v>
      </c>
      <c r="G167" s="205"/>
      <c r="H167" s="205"/>
      <c r="I167" s="205"/>
      <c r="J167" s="206" t="s">
        <v>175</v>
      </c>
      <c r="K167" s="207" t="n">
        <v>11.925</v>
      </c>
      <c r="L167" s="208" t="n">
        <v>0</v>
      </c>
      <c r="M167" s="208"/>
      <c r="N167" s="209" t="n">
        <f aca="false">ROUND(L167*K167,2)</f>
        <v>0</v>
      </c>
      <c r="O167" s="209"/>
      <c r="P167" s="209"/>
      <c r="Q167" s="209"/>
      <c r="R167" s="35"/>
      <c r="T167" s="210"/>
      <c r="U167" s="44" t="s">
        <v>50</v>
      </c>
      <c r="V167" s="34"/>
      <c r="W167" s="211" t="n">
        <f aca="false">V167*K167</f>
        <v>0</v>
      </c>
      <c r="X167" s="211" t="n">
        <v>0</v>
      </c>
      <c r="Y167" s="211" t="n">
        <f aca="false">X167*K167</f>
        <v>0</v>
      </c>
      <c r="Z167" s="211" t="n">
        <v>0</v>
      </c>
      <c r="AA167" s="212" t="n">
        <f aca="false">Z167*K167</f>
        <v>0</v>
      </c>
      <c r="AR167" s="10" t="s">
        <v>176</v>
      </c>
      <c r="AT167" s="10" t="s">
        <v>172</v>
      </c>
      <c r="AU167" s="10" t="s">
        <v>112</v>
      </c>
      <c r="AY167" s="10" t="s">
        <v>171</v>
      </c>
      <c r="BE167" s="127" t="n">
        <f aca="false">IF(U167="základní",N167,0)</f>
        <v>0</v>
      </c>
      <c r="BF167" s="127" t="n">
        <f aca="false">IF(U167="snížená",N167,0)</f>
        <v>0</v>
      </c>
      <c r="BG167" s="127" t="n">
        <f aca="false">IF(U167="zákl. přenesená",N167,0)</f>
        <v>0</v>
      </c>
      <c r="BH167" s="127" t="n">
        <f aca="false">IF(U167="sníž. přenesená",N167,0)</f>
        <v>0</v>
      </c>
      <c r="BI167" s="127" t="n">
        <f aca="false">IF(U167="nulová",N167,0)</f>
        <v>0</v>
      </c>
      <c r="BJ167" s="10" t="s">
        <v>93</v>
      </c>
      <c r="BK167" s="127" t="n">
        <f aca="false">ROUND(L167*K167,2)</f>
        <v>0</v>
      </c>
      <c r="BL167" s="10" t="s">
        <v>176</v>
      </c>
      <c r="BM167" s="10" t="s">
        <v>1075</v>
      </c>
    </row>
    <row r="168" s="32" customFormat="true" ht="38.25" hidden="false" customHeight="true" outlineLevel="0" collapsed="false">
      <c r="B168" s="33"/>
      <c r="C168" s="203" t="s">
        <v>220</v>
      </c>
      <c r="D168" s="203" t="s">
        <v>172</v>
      </c>
      <c r="E168" s="204" t="s">
        <v>1062</v>
      </c>
      <c r="F168" s="205" t="s">
        <v>1063</v>
      </c>
      <c r="G168" s="205"/>
      <c r="H168" s="205"/>
      <c r="I168" s="205"/>
      <c r="J168" s="206" t="s">
        <v>175</v>
      </c>
      <c r="K168" s="207" t="n">
        <v>11.925</v>
      </c>
      <c r="L168" s="208" t="n">
        <v>0</v>
      </c>
      <c r="M168" s="208"/>
      <c r="N168" s="209" t="n">
        <f aca="false">ROUND(L168*K168,2)</f>
        <v>0</v>
      </c>
      <c r="O168" s="209"/>
      <c r="P168" s="209"/>
      <c r="Q168" s="209"/>
      <c r="R168" s="35"/>
      <c r="T168" s="210"/>
      <c r="U168" s="44" t="s">
        <v>50</v>
      </c>
      <c r="V168" s="34"/>
      <c r="W168" s="211" t="n">
        <f aca="false">V168*K168</f>
        <v>0</v>
      </c>
      <c r="X168" s="211" t="n">
        <v>0</v>
      </c>
      <c r="Y168" s="211" t="n">
        <f aca="false">X168*K168</f>
        <v>0</v>
      </c>
      <c r="Z168" s="211" t="n">
        <v>0</v>
      </c>
      <c r="AA168" s="212" t="n">
        <f aca="false">Z168*K168</f>
        <v>0</v>
      </c>
      <c r="AR168" s="10" t="s">
        <v>176</v>
      </c>
      <c r="AT168" s="10" t="s">
        <v>172</v>
      </c>
      <c r="AU168" s="10" t="s">
        <v>112</v>
      </c>
      <c r="AY168" s="10" t="s">
        <v>171</v>
      </c>
      <c r="BE168" s="127" t="n">
        <f aca="false">IF(U168="základní",N168,0)</f>
        <v>0</v>
      </c>
      <c r="BF168" s="127" t="n">
        <f aca="false">IF(U168="snížená",N168,0)</f>
        <v>0</v>
      </c>
      <c r="BG168" s="127" t="n">
        <f aca="false">IF(U168="zákl. přenesená",N168,0)</f>
        <v>0</v>
      </c>
      <c r="BH168" s="127" t="n">
        <f aca="false">IF(U168="sníž. přenesená",N168,0)</f>
        <v>0</v>
      </c>
      <c r="BI168" s="127" t="n">
        <f aca="false">IF(U168="nulová",N168,0)</f>
        <v>0</v>
      </c>
      <c r="BJ168" s="10" t="s">
        <v>93</v>
      </c>
      <c r="BK168" s="127" t="n">
        <f aca="false">ROUND(L168*K168,2)</f>
        <v>0</v>
      </c>
      <c r="BL168" s="10" t="s">
        <v>176</v>
      </c>
      <c r="BM168" s="10" t="s">
        <v>1076</v>
      </c>
    </row>
    <row r="169" s="32" customFormat="true" ht="25.5" hidden="false" customHeight="true" outlineLevel="0" collapsed="false">
      <c r="B169" s="33"/>
      <c r="C169" s="203" t="s">
        <v>226</v>
      </c>
      <c r="D169" s="203" t="s">
        <v>172</v>
      </c>
      <c r="E169" s="204" t="s">
        <v>1077</v>
      </c>
      <c r="F169" s="205" t="s">
        <v>1078</v>
      </c>
      <c r="G169" s="205"/>
      <c r="H169" s="205"/>
      <c r="I169" s="205"/>
      <c r="J169" s="206" t="s">
        <v>175</v>
      </c>
      <c r="K169" s="207" t="n">
        <v>11.925</v>
      </c>
      <c r="L169" s="208" t="n">
        <v>0</v>
      </c>
      <c r="M169" s="208"/>
      <c r="N169" s="209" t="n">
        <f aca="false">ROUND(L169*K169,2)</f>
        <v>0</v>
      </c>
      <c r="O169" s="209"/>
      <c r="P169" s="209"/>
      <c r="Q169" s="209"/>
      <c r="R169" s="35"/>
      <c r="T169" s="210"/>
      <c r="U169" s="44" t="s">
        <v>50</v>
      </c>
      <c r="V169" s="34"/>
      <c r="W169" s="211" t="n">
        <f aca="false">V169*K169</f>
        <v>0</v>
      </c>
      <c r="X169" s="211" t="n">
        <v>0</v>
      </c>
      <c r="Y169" s="211" t="n">
        <f aca="false">X169*K169</f>
        <v>0</v>
      </c>
      <c r="Z169" s="211" t="n">
        <v>0</v>
      </c>
      <c r="AA169" s="212" t="n">
        <f aca="false">Z169*K169</f>
        <v>0</v>
      </c>
      <c r="AR169" s="10" t="s">
        <v>176</v>
      </c>
      <c r="AT169" s="10" t="s">
        <v>172</v>
      </c>
      <c r="AU169" s="10" t="s">
        <v>112</v>
      </c>
      <c r="AY169" s="10" t="s">
        <v>171</v>
      </c>
      <c r="BE169" s="127" t="n">
        <f aca="false">IF(U169="základní",N169,0)</f>
        <v>0</v>
      </c>
      <c r="BF169" s="127" t="n">
        <f aca="false">IF(U169="snížená",N169,0)</f>
        <v>0</v>
      </c>
      <c r="BG169" s="127" t="n">
        <f aca="false">IF(U169="zákl. přenesená",N169,0)</f>
        <v>0</v>
      </c>
      <c r="BH169" s="127" t="n">
        <f aca="false">IF(U169="sníž. přenesená",N169,0)</f>
        <v>0</v>
      </c>
      <c r="BI169" s="127" t="n">
        <f aca="false">IF(U169="nulová",N169,0)</f>
        <v>0</v>
      </c>
      <c r="BJ169" s="10" t="s">
        <v>93</v>
      </c>
      <c r="BK169" s="127" t="n">
        <f aca="false">ROUND(L169*K169,2)</f>
        <v>0</v>
      </c>
      <c r="BL169" s="10" t="s">
        <v>176</v>
      </c>
      <c r="BM169" s="10" t="s">
        <v>1079</v>
      </c>
    </row>
    <row r="170" s="213" customFormat="true" ht="16.5" hidden="false" customHeight="true" outlineLevel="0" collapsed="false">
      <c r="B170" s="214"/>
      <c r="C170" s="215"/>
      <c r="D170" s="215"/>
      <c r="E170" s="216"/>
      <c r="F170" s="217" t="s">
        <v>1066</v>
      </c>
      <c r="G170" s="217"/>
      <c r="H170" s="217"/>
      <c r="I170" s="217"/>
      <c r="J170" s="215"/>
      <c r="K170" s="218" t="n">
        <v>30.89</v>
      </c>
      <c r="L170" s="215"/>
      <c r="M170" s="215"/>
      <c r="N170" s="215"/>
      <c r="O170" s="215"/>
      <c r="P170" s="215"/>
      <c r="Q170" s="215"/>
      <c r="R170" s="219"/>
      <c r="T170" s="220"/>
      <c r="U170" s="215"/>
      <c r="V170" s="215"/>
      <c r="W170" s="215"/>
      <c r="X170" s="215"/>
      <c r="Y170" s="215"/>
      <c r="Z170" s="215"/>
      <c r="AA170" s="221"/>
      <c r="AT170" s="222" t="s">
        <v>179</v>
      </c>
      <c r="AU170" s="222" t="s">
        <v>112</v>
      </c>
      <c r="AV170" s="213" t="s">
        <v>112</v>
      </c>
      <c r="AW170" s="213" t="s">
        <v>39</v>
      </c>
      <c r="AX170" s="213" t="s">
        <v>85</v>
      </c>
      <c r="AY170" s="222" t="s">
        <v>171</v>
      </c>
    </row>
    <row r="171" s="224" customFormat="true" ht="16.5" hidden="false" customHeight="true" outlineLevel="0" collapsed="false">
      <c r="B171" s="225"/>
      <c r="C171" s="226"/>
      <c r="D171" s="226"/>
      <c r="E171" s="227"/>
      <c r="F171" s="228" t="s">
        <v>1080</v>
      </c>
      <c r="G171" s="228"/>
      <c r="H171" s="228"/>
      <c r="I171" s="228"/>
      <c r="J171" s="226"/>
      <c r="K171" s="227"/>
      <c r="L171" s="226"/>
      <c r="M171" s="226"/>
      <c r="N171" s="226"/>
      <c r="O171" s="226"/>
      <c r="P171" s="226"/>
      <c r="Q171" s="226"/>
      <c r="R171" s="229"/>
      <c r="T171" s="230"/>
      <c r="U171" s="226"/>
      <c r="V171" s="226"/>
      <c r="W171" s="226"/>
      <c r="X171" s="226"/>
      <c r="Y171" s="226"/>
      <c r="Z171" s="226"/>
      <c r="AA171" s="231"/>
      <c r="AT171" s="232" t="s">
        <v>179</v>
      </c>
      <c r="AU171" s="232" t="s">
        <v>112</v>
      </c>
      <c r="AV171" s="224" t="s">
        <v>93</v>
      </c>
      <c r="AW171" s="224" t="s">
        <v>39</v>
      </c>
      <c r="AX171" s="224" t="s">
        <v>85</v>
      </c>
      <c r="AY171" s="232" t="s">
        <v>171</v>
      </c>
    </row>
    <row r="172" s="213" customFormat="true" ht="38.25" hidden="false" customHeight="true" outlineLevel="0" collapsed="false">
      <c r="B172" s="214"/>
      <c r="C172" s="215"/>
      <c r="D172" s="215"/>
      <c r="E172" s="216"/>
      <c r="F172" s="223" t="s">
        <v>1081</v>
      </c>
      <c r="G172" s="223"/>
      <c r="H172" s="223"/>
      <c r="I172" s="223"/>
      <c r="J172" s="215"/>
      <c r="K172" s="218" t="n">
        <v>-5.316</v>
      </c>
      <c r="L172" s="215"/>
      <c r="M172" s="215"/>
      <c r="N172" s="215"/>
      <c r="O172" s="215"/>
      <c r="P172" s="215"/>
      <c r="Q172" s="215"/>
      <c r="R172" s="219"/>
      <c r="T172" s="220"/>
      <c r="U172" s="215"/>
      <c r="V172" s="215"/>
      <c r="W172" s="215"/>
      <c r="X172" s="215"/>
      <c r="Y172" s="215"/>
      <c r="Z172" s="215"/>
      <c r="AA172" s="221"/>
      <c r="AT172" s="222" t="s">
        <v>179</v>
      </c>
      <c r="AU172" s="222" t="s">
        <v>112</v>
      </c>
      <c r="AV172" s="213" t="s">
        <v>112</v>
      </c>
      <c r="AW172" s="213" t="s">
        <v>39</v>
      </c>
      <c r="AX172" s="213" t="s">
        <v>85</v>
      </c>
      <c r="AY172" s="222" t="s">
        <v>171</v>
      </c>
    </row>
    <row r="173" s="213" customFormat="true" ht="16.5" hidden="false" customHeight="true" outlineLevel="0" collapsed="false">
      <c r="B173" s="214"/>
      <c r="C173" s="215"/>
      <c r="D173" s="215"/>
      <c r="E173" s="216"/>
      <c r="F173" s="223" t="s">
        <v>1082</v>
      </c>
      <c r="G173" s="223"/>
      <c r="H173" s="223"/>
      <c r="I173" s="223"/>
      <c r="J173" s="215"/>
      <c r="K173" s="218" t="n">
        <v>-0.696</v>
      </c>
      <c r="L173" s="215"/>
      <c r="M173" s="215"/>
      <c r="N173" s="215"/>
      <c r="O173" s="215"/>
      <c r="P173" s="215"/>
      <c r="Q173" s="215"/>
      <c r="R173" s="219"/>
      <c r="T173" s="220"/>
      <c r="U173" s="215"/>
      <c r="V173" s="215"/>
      <c r="W173" s="215"/>
      <c r="X173" s="215"/>
      <c r="Y173" s="215"/>
      <c r="Z173" s="215"/>
      <c r="AA173" s="221"/>
      <c r="AT173" s="222" t="s">
        <v>179</v>
      </c>
      <c r="AU173" s="222" t="s">
        <v>112</v>
      </c>
      <c r="AV173" s="213" t="s">
        <v>112</v>
      </c>
      <c r="AW173" s="213" t="s">
        <v>39</v>
      </c>
      <c r="AX173" s="213" t="s">
        <v>85</v>
      </c>
      <c r="AY173" s="222" t="s">
        <v>171</v>
      </c>
    </row>
    <row r="174" s="213" customFormat="true" ht="25.5" hidden="false" customHeight="true" outlineLevel="0" collapsed="false">
      <c r="B174" s="214"/>
      <c r="C174" s="215"/>
      <c r="D174" s="215"/>
      <c r="E174" s="216"/>
      <c r="F174" s="223" t="s">
        <v>1083</v>
      </c>
      <c r="G174" s="223"/>
      <c r="H174" s="223"/>
      <c r="I174" s="223"/>
      <c r="J174" s="215"/>
      <c r="K174" s="218" t="n">
        <v>-0.573</v>
      </c>
      <c r="L174" s="215"/>
      <c r="M174" s="215"/>
      <c r="N174" s="215"/>
      <c r="O174" s="215"/>
      <c r="P174" s="215"/>
      <c r="Q174" s="215"/>
      <c r="R174" s="219"/>
      <c r="T174" s="220"/>
      <c r="U174" s="215"/>
      <c r="V174" s="215"/>
      <c r="W174" s="215"/>
      <c r="X174" s="215"/>
      <c r="Y174" s="215"/>
      <c r="Z174" s="215"/>
      <c r="AA174" s="221"/>
      <c r="AT174" s="222" t="s">
        <v>179</v>
      </c>
      <c r="AU174" s="222" t="s">
        <v>112</v>
      </c>
      <c r="AV174" s="213" t="s">
        <v>112</v>
      </c>
      <c r="AW174" s="213" t="s">
        <v>39</v>
      </c>
      <c r="AX174" s="213" t="s">
        <v>85</v>
      </c>
      <c r="AY174" s="222" t="s">
        <v>171</v>
      </c>
    </row>
    <row r="175" s="213" customFormat="true" ht="16.5" hidden="false" customHeight="true" outlineLevel="0" collapsed="false">
      <c r="B175" s="214"/>
      <c r="C175" s="215"/>
      <c r="D175" s="215"/>
      <c r="E175" s="216"/>
      <c r="F175" s="223" t="s">
        <v>1084</v>
      </c>
      <c r="G175" s="223"/>
      <c r="H175" s="223"/>
      <c r="I175" s="223"/>
      <c r="J175" s="215"/>
      <c r="K175" s="218" t="n">
        <v>-0.048</v>
      </c>
      <c r="L175" s="215"/>
      <c r="M175" s="215"/>
      <c r="N175" s="215"/>
      <c r="O175" s="215"/>
      <c r="P175" s="215"/>
      <c r="Q175" s="215"/>
      <c r="R175" s="219"/>
      <c r="T175" s="220"/>
      <c r="U175" s="215"/>
      <c r="V175" s="215"/>
      <c r="W175" s="215"/>
      <c r="X175" s="215"/>
      <c r="Y175" s="215"/>
      <c r="Z175" s="215"/>
      <c r="AA175" s="221"/>
      <c r="AT175" s="222" t="s">
        <v>179</v>
      </c>
      <c r="AU175" s="222" t="s">
        <v>112</v>
      </c>
      <c r="AV175" s="213" t="s">
        <v>112</v>
      </c>
      <c r="AW175" s="213" t="s">
        <v>39</v>
      </c>
      <c r="AX175" s="213" t="s">
        <v>85</v>
      </c>
      <c r="AY175" s="222" t="s">
        <v>171</v>
      </c>
    </row>
    <row r="176" s="213" customFormat="true" ht="16.5" hidden="false" customHeight="true" outlineLevel="0" collapsed="false">
      <c r="B176" s="214"/>
      <c r="C176" s="215"/>
      <c r="D176" s="215"/>
      <c r="E176" s="216"/>
      <c r="F176" s="223" t="s">
        <v>1085</v>
      </c>
      <c r="G176" s="223"/>
      <c r="H176" s="223"/>
      <c r="I176" s="223"/>
      <c r="J176" s="215"/>
      <c r="K176" s="218" t="n">
        <v>-0.4</v>
      </c>
      <c r="L176" s="215"/>
      <c r="M176" s="215"/>
      <c r="N176" s="215"/>
      <c r="O176" s="215"/>
      <c r="P176" s="215"/>
      <c r="Q176" s="215"/>
      <c r="R176" s="219"/>
      <c r="T176" s="220"/>
      <c r="U176" s="215"/>
      <c r="V176" s="215"/>
      <c r="W176" s="215"/>
      <c r="X176" s="215"/>
      <c r="Y176" s="215"/>
      <c r="Z176" s="215"/>
      <c r="AA176" s="221"/>
      <c r="AT176" s="222" t="s">
        <v>179</v>
      </c>
      <c r="AU176" s="222" t="s">
        <v>112</v>
      </c>
      <c r="AV176" s="213" t="s">
        <v>112</v>
      </c>
      <c r="AW176" s="213" t="s">
        <v>39</v>
      </c>
      <c r="AX176" s="213" t="s">
        <v>85</v>
      </c>
      <c r="AY176" s="222" t="s">
        <v>171</v>
      </c>
    </row>
    <row r="177" s="213" customFormat="true" ht="16.5" hidden="false" customHeight="true" outlineLevel="0" collapsed="false">
      <c r="B177" s="214"/>
      <c r="C177" s="215"/>
      <c r="D177" s="215"/>
      <c r="E177" s="216"/>
      <c r="F177" s="223" t="s">
        <v>1086</v>
      </c>
      <c r="G177" s="223"/>
      <c r="H177" s="223"/>
      <c r="I177" s="223"/>
      <c r="J177" s="215"/>
      <c r="K177" s="218" t="n">
        <v>-0.133</v>
      </c>
      <c r="L177" s="215"/>
      <c r="M177" s="215"/>
      <c r="N177" s="215"/>
      <c r="O177" s="215"/>
      <c r="P177" s="215"/>
      <c r="Q177" s="215"/>
      <c r="R177" s="219"/>
      <c r="T177" s="220"/>
      <c r="U177" s="215"/>
      <c r="V177" s="215"/>
      <c r="W177" s="215"/>
      <c r="X177" s="215"/>
      <c r="Y177" s="215"/>
      <c r="Z177" s="215"/>
      <c r="AA177" s="221"/>
      <c r="AT177" s="222" t="s">
        <v>179</v>
      </c>
      <c r="AU177" s="222" t="s">
        <v>112</v>
      </c>
      <c r="AV177" s="213" t="s">
        <v>112</v>
      </c>
      <c r="AW177" s="213" t="s">
        <v>39</v>
      </c>
      <c r="AX177" s="213" t="s">
        <v>85</v>
      </c>
      <c r="AY177" s="222" t="s">
        <v>171</v>
      </c>
    </row>
    <row r="178" s="224" customFormat="true" ht="16.5" hidden="false" customHeight="true" outlineLevel="0" collapsed="false">
      <c r="B178" s="225"/>
      <c r="C178" s="226"/>
      <c r="D178" s="226"/>
      <c r="E178" s="227"/>
      <c r="F178" s="228" t="s">
        <v>1051</v>
      </c>
      <c r="G178" s="228"/>
      <c r="H178" s="228"/>
      <c r="I178" s="228"/>
      <c r="J178" s="226"/>
      <c r="K178" s="227"/>
      <c r="L178" s="226"/>
      <c r="M178" s="226"/>
      <c r="N178" s="226"/>
      <c r="O178" s="226"/>
      <c r="P178" s="226"/>
      <c r="Q178" s="226"/>
      <c r="R178" s="229"/>
      <c r="T178" s="230"/>
      <c r="U178" s="226"/>
      <c r="V178" s="226"/>
      <c r="W178" s="226"/>
      <c r="X178" s="226"/>
      <c r="Y178" s="226"/>
      <c r="Z178" s="226"/>
      <c r="AA178" s="231"/>
      <c r="AT178" s="232" t="s">
        <v>179</v>
      </c>
      <c r="AU178" s="232" t="s">
        <v>112</v>
      </c>
      <c r="AV178" s="224" t="s">
        <v>93</v>
      </c>
      <c r="AW178" s="224" t="s">
        <v>39</v>
      </c>
      <c r="AX178" s="224" t="s">
        <v>85</v>
      </c>
      <c r="AY178" s="232" t="s">
        <v>171</v>
      </c>
    </row>
    <row r="179" s="213" customFormat="true" ht="25.5" hidden="false" customHeight="true" outlineLevel="0" collapsed="false">
      <c r="B179" s="214"/>
      <c r="C179" s="215"/>
      <c r="D179" s="215"/>
      <c r="E179" s="216"/>
      <c r="F179" s="223" t="s">
        <v>1087</v>
      </c>
      <c r="G179" s="223"/>
      <c r="H179" s="223"/>
      <c r="I179" s="223"/>
      <c r="J179" s="215"/>
      <c r="K179" s="218" t="n">
        <v>-10.394</v>
      </c>
      <c r="L179" s="215"/>
      <c r="M179" s="215"/>
      <c r="N179" s="215"/>
      <c r="O179" s="215"/>
      <c r="P179" s="215"/>
      <c r="Q179" s="215"/>
      <c r="R179" s="219"/>
      <c r="T179" s="220"/>
      <c r="U179" s="215"/>
      <c r="V179" s="215"/>
      <c r="W179" s="215"/>
      <c r="X179" s="215"/>
      <c r="Y179" s="215"/>
      <c r="Z179" s="215"/>
      <c r="AA179" s="221"/>
      <c r="AT179" s="222" t="s">
        <v>179</v>
      </c>
      <c r="AU179" s="222" t="s">
        <v>112</v>
      </c>
      <c r="AV179" s="213" t="s">
        <v>112</v>
      </c>
      <c r="AW179" s="213" t="s">
        <v>39</v>
      </c>
      <c r="AX179" s="213" t="s">
        <v>85</v>
      </c>
      <c r="AY179" s="222" t="s">
        <v>171</v>
      </c>
    </row>
    <row r="180" s="213" customFormat="true" ht="16.5" hidden="false" customHeight="true" outlineLevel="0" collapsed="false">
      <c r="B180" s="214"/>
      <c r="C180" s="215"/>
      <c r="D180" s="215"/>
      <c r="E180" s="216"/>
      <c r="F180" s="223" t="s">
        <v>1088</v>
      </c>
      <c r="G180" s="223"/>
      <c r="H180" s="223"/>
      <c r="I180" s="223"/>
      <c r="J180" s="215"/>
      <c r="K180" s="218" t="n">
        <v>-0.53</v>
      </c>
      <c r="L180" s="215"/>
      <c r="M180" s="215"/>
      <c r="N180" s="215"/>
      <c r="O180" s="215"/>
      <c r="P180" s="215"/>
      <c r="Q180" s="215"/>
      <c r="R180" s="219"/>
      <c r="T180" s="220"/>
      <c r="U180" s="215"/>
      <c r="V180" s="215"/>
      <c r="W180" s="215"/>
      <c r="X180" s="215"/>
      <c r="Y180" s="215"/>
      <c r="Z180" s="215"/>
      <c r="AA180" s="221"/>
      <c r="AT180" s="222" t="s">
        <v>179</v>
      </c>
      <c r="AU180" s="222" t="s">
        <v>112</v>
      </c>
      <c r="AV180" s="213" t="s">
        <v>112</v>
      </c>
      <c r="AW180" s="213" t="s">
        <v>39</v>
      </c>
      <c r="AX180" s="213" t="s">
        <v>85</v>
      </c>
      <c r="AY180" s="222" t="s">
        <v>171</v>
      </c>
    </row>
    <row r="181" s="213" customFormat="true" ht="25.5" hidden="false" customHeight="true" outlineLevel="0" collapsed="false">
      <c r="B181" s="214"/>
      <c r="C181" s="215"/>
      <c r="D181" s="215"/>
      <c r="E181" s="216"/>
      <c r="F181" s="223" t="s">
        <v>1089</v>
      </c>
      <c r="G181" s="223"/>
      <c r="H181" s="223"/>
      <c r="I181" s="223"/>
      <c r="J181" s="215"/>
      <c r="K181" s="218" t="n">
        <v>-0.834</v>
      </c>
      <c r="L181" s="215"/>
      <c r="M181" s="215"/>
      <c r="N181" s="215"/>
      <c r="O181" s="215"/>
      <c r="P181" s="215"/>
      <c r="Q181" s="215"/>
      <c r="R181" s="219"/>
      <c r="T181" s="220"/>
      <c r="U181" s="215"/>
      <c r="V181" s="215"/>
      <c r="W181" s="215"/>
      <c r="X181" s="215"/>
      <c r="Y181" s="215"/>
      <c r="Z181" s="215"/>
      <c r="AA181" s="221"/>
      <c r="AT181" s="222" t="s">
        <v>179</v>
      </c>
      <c r="AU181" s="222" t="s">
        <v>112</v>
      </c>
      <c r="AV181" s="213" t="s">
        <v>112</v>
      </c>
      <c r="AW181" s="213" t="s">
        <v>39</v>
      </c>
      <c r="AX181" s="213" t="s">
        <v>85</v>
      </c>
      <c r="AY181" s="222" t="s">
        <v>171</v>
      </c>
    </row>
    <row r="182" s="213" customFormat="true" ht="16.5" hidden="false" customHeight="true" outlineLevel="0" collapsed="false">
      <c r="B182" s="214"/>
      <c r="C182" s="215"/>
      <c r="D182" s="215"/>
      <c r="E182" s="216"/>
      <c r="F182" s="223" t="s">
        <v>1090</v>
      </c>
      <c r="G182" s="223"/>
      <c r="H182" s="223"/>
      <c r="I182" s="223"/>
      <c r="J182" s="215"/>
      <c r="K182" s="218" t="n">
        <v>-0.041</v>
      </c>
      <c r="L182" s="215"/>
      <c r="M182" s="215"/>
      <c r="N182" s="215"/>
      <c r="O182" s="215"/>
      <c r="P182" s="215"/>
      <c r="Q182" s="215"/>
      <c r="R182" s="219"/>
      <c r="T182" s="220"/>
      <c r="U182" s="215"/>
      <c r="V182" s="215"/>
      <c r="W182" s="215"/>
      <c r="X182" s="215"/>
      <c r="Y182" s="215"/>
      <c r="Z182" s="215"/>
      <c r="AA182" s="221"/>
      <c r="AT182" s="222" t="s">
        <v>179</v>
      </c>
      <c r="AU182" s="222" t="s">
        <v>112</v>
      </c>
      <c r="AV182" s="213" t="s">
        <v>112</v>
      </c>
      <c r="AW182" s="213" t="s">
        <v>39</v>
      </c>
      <c r="AX182" s="213" t="s">
        <v>85</v>
      </c>
      <c r="AY182" s="222" t="s">
        <v>171</v>
      </c>
    </row>
    <row r="183" s="224" customFormat="true" ht="16.5" hidden="false" customHeight="true" outlineLevel="0" collapsed="false">
      <c r="B183" s="225"/>
      <c r="C183" s="226"/>
      <c r="D183" s="226"/>
      <c r="E183" s="227"/>
      <c r="F183" s="228" t="s">
        <v>1055</v>
      </c>
      <c r="G183" s="228"/>
      <c r="H183" s="228"/>
      <c r="I183" s="228"/>
      <c r="J183" s="226"/>
      <c r="K183" s="227"/>
      <c r="L183" s="226"/>
      <c r="M183" s="226"/>
      <c r="N183" s="226"/>
      <c r="O183" s="226"/>
      <c r="P183" s="226"/>
      <c r="Q183" s="226"/>
      <c r="R183" s="229"/>
      <c r="T183" s="230"/>
      <c r="U183" s="226"/>
      <c r="V183" s="226"/>
      <c r="W183" s="226"/>
      <c r="X183" s="226"/>
      <c r="Y183" s="226"/>
      <c r="Z183" s="226"/>
      <c r="AA183" s="231"/>
      <c r="AT183" s="232" t="s">
        <v>179</v>
      </c>
      <c r="AU183" s="232" t="s">
        <v>112</v>
      </c>
      <c r="AV183" s="224" t="s">
        <v>93</v>
      </c>
      <c r="AW183" s="224" t="s">
        <v>39</v>
      </c>
      <c r="AX183" s="224" t="s">
        <v>85</v>
      </c>
      <c r="AY183" s="232" t="s">
        <v>171</v>
      </c>
    </row>
    <row r="184" s="233" customFormat="true" ht="16.5" hidden="false" customHeight="true" outlineLevel="0" collapsed="false">
      <c r="B184" s="234"/>
      <c r="C184" s="235"/>
      <c r="D184" s="235"/>
      <c r="E184" s="236"/>
      <c r="F184" s="237" t="s">
        <v>219</v>
      </c>
      <c r="G184" s="237"/>
      <c r="H184" s="237"/>
      <c r="I184" s="237"/>
      <c r="J184" s="235"/>
      <c r="K184" s="238" t="n">
        <v>11.925</v>
      </c>
      <c r="L184" s="235"/>
      <c r="M184" s="235"/>
      <c r="N184" s="235"/>
      <c r="O184" s="235"/>
      <c r="P184" s="235"/>
      <c r="Q184" s="235"/>
      <c r="R184" s="239"/>
      <c r="T184" s="240"/>
      <c r="U184" s="235"/>
      <c r="V184" s="235"/>
      <c r="W184" s="235"/>
      <c r="X184" s="235"/>
      <c r="Y184" s="235"/>
      <c r="Z184" s="235"/>
      <c r="AA184" s="241"/>
      <c r="AT184" s="242" t="s">
        <v>179</v>
      </c>
      <c r="AU184" s="242" t="s">
        <v>112</v>
      </c>
      <c r="AV184" s="233" t="s">
        <v>176</v>
      </c>
      <c r="AW184" s="233" t="s">
        <v>39</v>
      </c>
      <c r="AX184" s="233" t="s">
        <v>93</v>
      </c>
      <c r="AY184" s="242" t="s">
        <v>171</v>
      </c>
    </row>
    <row r="185" s="190" customFormat="true" ht="29.9" hidden="false" customHeight="true" outlineLevel="0" collapsed="false">
      <c r="B185" s="191"/>
      <c r="C185" s="192"/>
      <c r="D185" s="201" t="s">
        <v>124</v>
      </c>
      <c r="E185" s="201"/>
      <c r="F185" s="201"/>
      <c r="G185" s="201"/>
      <c r="H185" s="201"/>
      <c r="I185" s="201"/>
      <c r="J185" s="201"/>
      <c r="K185" s="201"/>
      <c r="L185" s="201"/>
      <c r="M185" s="201"/>
      <c r="N185" s="202" t="n">
        <f aca="false">BK185</f>
        <v>0</v>
      </c>
      <c r="O185" s="202"/>
      <c r="P185" s="202"/>
      <c r="Q185" s="202"/>
      <c r="R185" s="194"/>
      <c r="T185" s="195"/>
      <c r="U185" s="192"/>
      <c r="V185" s="192"/>
      <c r="W185" s="196" t="n">
        <f aca="false">SUM(W186:W235)</f>
        <v>0</v>
      </c>
      <c r="X185" s="192"/>
      <c r="Y185" s="196" t="n">
        <f aca="false">SUM(Y186:Y235)</f>
        <v>20.68311042</v>
      </c>
      <c r="Z185" s="192"/>
      <c r="AA185" s="197" t="n">
        <f aca="false">SUM(AA186:AA235)</f>
        <v>0</v>
      </c>
      <c r="AR185" s="198" t="s">
        <v>93</v>
      </c>
      <c r="AT185" s="199" t="s">
        <v>84</v>
      </c>
      <c r="AU185" s="199" t="s">
        <v>93</v>
      </c>
      <c r="AY185" s="198" t="s">
        <v>171</v>
      </c>
      <c r="BK185" s="200" t="n">
        <f aca="false">SUM(BK186:BK235)</f>
        <v>0</v>
      </c>
    </row>
    <row r="186" s="32" customFormat="true" ht="38.25" hidden="false" customHeight="true" outlineLevel="0" collapsed="false">
      <c r="B186" s="33"/>
      <c r="C186" s="203" t="s">
        <v>230</v>
      </c>
      <c r="D186" s="203" t="s">
        <v>172</v>
      </c>
      <c r="E186" s="204" t="s">
        <v>247</v>
      </c>
      <c r="F186" s="205" t="s">
        <v>248</v>
      </c>
      <c r="G186" s="205"/>
      <c r="H186" s="205"/>
      <c r="I186" s="205"/>
      <c r="J186" s="206" t="s">
        <v>175</v>
      </c>
      <c r="K186" s="207" t="n">
        <v>1.566</v>
      </c>
      <c r="L186" s="208" t="n">
        <v>0</v>
      </c>
      <c r="M186" s="208"/>
      <c r="N186" s="209" t="n">
        <f aca="false">ROUND(L186*K186,2)</f>
        <v>0</v>
      </c>
      <c r="O186" s="209"/>
      <c r="P186" s="209"/>
      <c r="Q186" s="209"/>
      <c r="R186" s="35"/>
      <c r="T186" s="210"/>
      <c r="U186" s="44" t="s">
        <v>50</v>
      </c>
      <c r="V186" s="34"/>
      <c r="W186" s="211" t="n">
        <f aca="false">V186*K186</f>
        <v>0</v>
      </c>
      <c r="X186" s="211" t="n">
        <v>2.16</v>
      </c>
      <c r="Y186" s="211" t="n">
        <f aca="false">X186*K186</f>
        <v>3.38256</v>
      </c>
      <c r="Z186" s="211" t="n">
        <v>0</v>
      </c>
      <c r="AA186" s="212" t="n">
        <f aca="false">Z186*K186</f>
        <v>0</v>
      </c>
      <c r="AR186" s="10" t="s">
        <v>176</v>
      </c>
      <c r="AT186" s="10" t="s">
        <v>172</v>
      </c>
      <c r="AU186" s="10" t="s">
        <v>112</v>
      </c>
      <c r="AY186" s="10" t="s">
        <v>171</v>
      </c>
      <c r="BE186" s="127" t="n">
        <f aca="false">IF(U186="základní",N186,0)</f>
        <v>0</v>
      </c>
      <c r="BF186" s="127" t="n">
        <f aca="false">IF(U186="snížená",N186,0)</f>
        <v>0</v>
      </c>
      <c r="BG186" s="127" t="n">
        <f aca="false">IF(U186="zákl. přenesená",N186,0)</f>
        <v>0</v>
      </c>
      <c r="BH186" s="127" t="n">
        <f aca="false">IF(U186="sníž. přenesená",N186,0)</f>
        <v>0</v>
      </c>
      <c r="BI186" s="127" t="n">
        <f aca="false">IF(U186="nulová",N186,0)</f>
        <v>0</v>
      </c>
      <c r="BJ186" s="10" t="s">
        <v>93</v>
      </c>
      <c r="BK186" s="127" t="n">
        <f aca="false">ROUND(L186*K186,2)</f>
        <v>0</v>
      </c>
      <c r="BL186" s="10" t="s">
        <v>176</v>
      </c>
      <c r="BM186" s="10" t="s">
        <v>1091</v>
      </c>
    </row>
    <row r="187" s="213" customFormat="true" ht="16.5" hidden="false" customHeight="true" outlineLevel="0" collapsed="false">
      <c r="B187" s="214"/>
      <c r="C187" s="215"/>
      <c r="D187" s="215"/>
      <c r="E187" s="216"/>
      <c r="F187" s="217" t="s">
        <v>1092</v>
      </c>
      <c r="G187" s="217"/>
      <c r="H187" s="217"/>
      <c r="I187" s="217"/>
      <c r="J187" s="215"/>
      <c r="K187" s="218" t="n">
        <v>0.106</v>
      </c>
      <c r="L187" s="215"/>
      <c r="M187" s="215"/>
      <c r="N187" s="215"/>
      <c r="O187" s="215"/>
      <c r="P187" s="215"/>
      <c r="Q187" s="215"/>
      <c r="R187" s="219"/>
      <c r="T187" s="220"/>
      <c r="U187" s="215"/>
      <c r="V187" s="215"/>
      <c r="W187" s="215"/>
      <c r="X187" s="215"/>
      <c r="Y187" s="215"/>
      <c r="Z187" s="215"/>
      <c r="AA187" s="221"/>
      <c r="AT187" s="222" t="s">
        <v>179</v>
      </c>
      <c r="AU187" s="222" t="s">
        <v>112</v>
      </c>
      <c r="AV187" s="213" t="s">
        <v>112</v>
      </c>
      <c r="AW187" s="213" t="s">
        <v>39</v>
      </c>
      <c r="AX187" s="213" t="s">
        <v>85</v>
      </c>
      <c r="AY187" s="222" t="s">
        <v>171</v>
      </c>
    </row>
    <row r="188" s="224" customFormat="true" ht="16.5" hidden="false" customHeight="true" outlineLevel="0" collapsed="false">
      <c r="B188" s="225"/>
      <c r="C188" s="226"/>
      <c r="D188" s="226"/>
      <c r="E188" s="227"/>
      <c r="F188" s="228" t="s">
        <v>1093</v>
      </c>
      <c r="G188" s="228"/>
      <c r="H188" s="228"/>
      <c r="I188" s="228"/>
      <c r="J188" s="226"/>
      <c r="K188" s="227"/>
      <c r="L188" s="226"/>
      <c r="M188" s="226"/>
      <c r="N188" s="226"/>
      <c r="O188" s="226"/>
      <c r="P188" s="226"/>
      <c r="Q188" s="226"/>
      <c r="R188" s="229"/>
      <c r="T188" s="230"/>
      <c r="U188" s="226"/>
      <c r="V188" s="226"/>
      <c r="W188" s="226"/>
      <c r="X188" s="226"/>
      <c r="Y188" s="226"/>
      <c r="Z188" s="226"/>
      <c r="AA188" s="231"/>
      <c r="AT188" s="232" t="s">
        <v>179</v>
      </c>
      <c r="AU188" s="232" t="s">
        <v>112</v>
      </c>
      <c r="AV188" s="224" t="s">
        <v>93</v>
      </c>
      <c r="AW188" s="224" t="s">
        <v>39</v>
      </c>
      <c r="AX188" s="224" t="s">
        <v>85</v>
      </c>
      <c r="AY188" s="232" t="s">
        <v>171</v>
      </c>
    </row>
    <row r="189" s="213" customFormat="true" ht="16.5" hidden="false" customHeight="true" outlineLevel="0" collapsed="false">
      <c r="B189" s="214"/>
      <c r="C189" s="215"/>
      <c r="D189" s="215"/>
      <c r="E189" s="216"/>
      <c r="F189" s="223" t="s">
        <v>1094</v>
      </c>
      <c r="G189" s="223"/>
      <c r="H189" s="223"/>
      <c r="I189" s="223"/>
      <c r="J189" s="215"/>
      <c r="K189" s="218" t="n">
        <v>0.056</v>
      </c>
      <c r="L189" s="215"/>
      <c r="M189" s="215"/>
      <c r="N189" s="215"/>
      <c r="O189" s="215"/>
      <c r="P189" s="215"/>
      <c r="Q189" s="215"/>
      <c r="R189" s="219"/>
      <c r="T189" s="220"/>
      <c r="U189" s="215"/>
      <c r="V189" s="215"/>
      <c r="W189" s="215"/>
      <c r="X189" s="215"/>
      <c r="Y189" s="215"/>
      <c r="Z189" s="215"/>
      <c r="AA189" s="221"/>
      <c r="AT189" s="222" t="s">
        <v>179</v>
      </c>
      <c r="AU189" s="222" t="s">
        <v>112</v>
      </c>
      <c r="AV189" s="213" t="s">
        <v>112</v>
      </c>
      <c r="AW189" s="213" t="s">
        <v>39</v>
      </c>
      <c r="AX189" s="213" t="s">
        <v>85</v>
      </c>
      <c r="AY189" s="222" t="s">
        <v>171</v>
      </c>
    </row>
    <row r="190" s="224" customFormat="true" ht="16.5" hidden="false" customHeight="true" outlineLevel="0" collapsed="false">
      <c r="B190" s="225"/>
      <c r="C190" s="226"/>
      <c r="D190" s="226"/>
      <c r="E190" s="227"/>
      <c r="F190" s="228" t="s">
        <v>1095</v>
      </c>
      <c r="G190" s="228"/>
      <c r="H190" s="228"/>
      <c r="I190" s="228"/>
      <c r="J190" s="226"/>
      <c r="K190" s="227"/>
      <c r="L190" s="226"/>
      <c r="M190" s="226"/>
      <c r="N190" s="226"/>
      <c r="O190" s="226"/>
      <c r="P190" s="226"/>
      <c r="Q190" s="226"/>
      <c r="R190" s="229"/>
      <c r="T190" s="230"/>
      <c r="U190" s="226"/>
      <c r="V190" s="226"/>
      <c r="W190" s="226"/>
      <c r="X190" s="226"/>
      <c r="Y190" s="226"/>
      <c r="Z190" s="226"/>
      <c r="AA190" s="231"/>
      <c r="AT190" s="232" t="s">
        <v>179</v>
      </c>
      <c r="AU190" s="232" t="s">
        <v>112</v>
      </c>
      <c r="AV190" s="224" t="s">
        <v>93</v>
      </c>
      <c r="AW190" s="224" t="s">
        <v>39</v>
      </c>
      <c r="AX190" s="224" t="s">
        <v>85</v>
      </c>
      <c r="AY190" s="232" t="s">
        <v>171</v>
      </c>
    </row>
    <row r="191" s="213" customFormat="true" ht="16.5" hidden="false" customHeight="true" outlineLevel="0" collapsed="false">
      <c r="B191" s="214"/>
      <c r="C191" s="215"/>
      <c r="D191" s="215"/>
      <c r="E191" s="216"/>
      <c r="F191" s="223" t="s">
        <v>1096</v>
      </c>
      <c r="G191" s="223"/>
      <c r="H191" s="223"/>
      <c r="I191" s="223"/>
      <c r="J191" s="215"/>
      <c r="K191" s="218" t="n">
        <v>1.877</v>
      </c>
      <c r="L191" s="215"/>
      <c r="M191" s="215"/>
      <c r="N191" s="215"/>
      <c r="O191" s="215"/>
      <c r="P191" s="215"/>
      <c r="Q191" s="215"/>
      <c r="R191" s="219"/>
      <c r="T191" s="220"/>
      <c r="U191" s="215"/>
      <c r="V191" s="215"/>
      <c r="W191" s="215"/>
      <c r="X191" s="215"/>
      <c r="Y191" s="215"/>
      <c r="Z191" s="215"/>
      <c r="AA191" s="221"/>
      <c r="AT191" s="222" t="s">
        <v>179</v>
      </c>
      <c r="AU191" s="222" t="s">
        <v>112</v>
      </c>
      <c r="AV191" s="213" t="s">
        <v>112</v>
      </c>
      <c r="AW191" s="213" t="s">
        <v>39</v>
      </c>
      <c r="AX191" s="213" t="s">
        <v>85</v>
      </c>
      <c r="AY191" s="222" t="s">
        <v>171</v>
      </c>
    </row>
    <row r="192" s="213" customFormat="true" ht="38.25" hidden="false" customHeight="true" outlineLevel="0" collapsed="false">
      <c r="B192" s="214"/>
      <c r="C192" s="215"/>
      <c r="D192" s="215"/>
      <c r="E192" s="216"/>
      <c r="F192" s="223" t="s">
        <v>1097</v>
      </c>
      <c r="G192" s="223"/>
      <c r="H192" s="223"/>
      <c r="I192" s="223"/>
      <c r="J192" s="215"/>
      <c r="K192" s="218" t="n">
        <v>-0.473</v>
      </c>
      <c r="L192" s="215"/>
      <c r="M192" s="215"/>
      <c r="N192" s="215"/>
      <c r="O192" s="215"/>
      <c r="P192" s="215"/>
      <c r="Q192" s="215"/>
      <c r="R192" s="219"/>
      <c r="T192" s="220"/>
      <c r="U192" s="215"/>
      <c r="V192" s="215"/>
      <c r="W192" s="215"/>
      <c r="X192" s="215"/>
      <c r="Y192" s="215"/>
      <c r="Z192" s="215"/>
      <c r="AA192" s="221"/>
      <c r="AT192" s="222" t="s">
        <v>179</v>
      </c>
      <c r="AU192" s="222" t="s">
        <v>112</v>
      </c>
      <c r="AV192" s="213" t="s">
        <v>112</v>
      </c>
      <c r="AW192" s="213" t="s">
        <v>39</v>
      </c>
      <c r="AX192" s="213" t="s">
        <v>85</v>
      </c>
      <c r="AY192" s="222" t="s">
        <v>171</v>
      </c>
    </row>
    <row r="193" s="224" customFormat="true" ht="16.5" hidden="false" customHeight="true" outlineLevel="0" collapsed="false">
      <c r="B193" s="225"/>
      <c r="C193" s="226"/>
      <c r="D193" s="226"/>
      <c r="E193" s="227"/>
      <c r="F193" s="228" t="s">
        <v>1098</v>
      </c>
      <c r="G193" s="228"/>
      <c r="H193" s="228"/>
      <c r="I193" s="228"/>
      <c r="J193" s="226"/>
      <c r="K193" s="227"/>
      <c r="L193" s="226"/>
      <c r="M193" s="226"/>
      <c r="N193" s="226"/>
      <c r="O193" s="226"/>
      <c r="P193" s="226"/>
      <c r="Q193" s="226"/>
      <c r="R193" s="229"/>
      <c r="T193" s="230"/>
      <c r="U193" s="226"/>
      <c r="V193" s="226"/>
      <c r="W193" s="226"/>
      <c r="X193" s="226"/>
      <c r="Y193" s="226"/>
      <c r="Z193" s="226"/>
      <c r="AA193" s="231"/>
      <c r="AT193" s="232" t="s">
        <v>179</v>
      </c>
      <c r="AU193" s="232" t="s">
        <v>112</v>
      </c>
      <c r="AV193" s="224" t="s">
        <v>93</v>
      </c>
      <c r="AW193" s="224" t="s">
        <v>39</v>
      </c>
      <c r="AX193" s="224" t="s">
        <v>85</v>
      </c>
      <c r="AY193" s="232" t="s">
        <v>171</v>
      </c>
    </row>
    <row r="194" s="233" customFormat="true" ht="16.5" hidden="false" customHeight="true" outlineLevel="0" collapsed="false">
      <c r="B194" s="234"/>
      <c r="C194" s="235"/>
      <c r="D194" s="235"/>
      <c r="E194" s="236"/>
      <c r="F194" s="237" t="s">
        <v>219</v>
      </c>
      <c r="G194" s="237"/>
      <c r="H194" s="237"/>
      <c r="I194" s="237"/>
      <c r="J194" s="235"/>
      <c r="K194" s="238" t="n">
        <v>1.566</v>
      </c>
      <c r="L194" s="235"/>
      <c r="M194" s="235"/>
      <c r="N194" s="235"/>
      <c r="O194" s="235"/>
      <c r="P194" s="235"/>
      <c r="Q194" s="235"/>
      <c r="R194" s="239"/>
      <c r="T194" s="240"/>
      <c r="U194" s="235"/>
      <c r="V194" s="235"/>
      <c r="W194" s="235"/>
      <c r="X194" s="235"/>
      <c r="Y194" s="235"/>
      <c r="Z194" s="235"/>
      <c r="AA194" s="241"/>
      <c r="AT194" s="242" t="s">
        <v>179</v>
      </c>
      <c r="AU194" s="242" t="s">
        <v>112</v>
      </c>
      <c r="AV194" s="233" t="s">
        <v>176</v>
      </c>
      <c r="AW194" s="233" t="s">
        <v>39</v>
      </c>
      <c r="AX194" s="233" t="s">
        <v>93</v>
      </c>
      <c r="AY194" s="242" t="s">
        <v>171</v>
      </c>
    </row>
    <row r="195" s="32" customFormat="true" ht="25.5" hidden="false" customHeight="true" outlineLevel="0" collapsed="false">
      <c r="B195" s="33"/>
      <c r="C195" s="203" t="s">
        <v>235</v>
      </c>
      <c r="D195" s="203" t="s">
        <v>172</v>
      </c>
      <c r="E195" s="204" t="s">
        <v>1099</v>
      </c>
      <c r="F195" s="205" t="s">
        <v>1100</v>
      </c>
      <c r="G195" s="205"/>
      <c r="H195" s="205"/>
      <c r="I195" s="205"/>
      <c r="J195" s="206" t="s">
        <v>175</v>
      </c>
      <c r="K195" s="207" t="n">
        <v>3.887</v>
      </c>
      <c r="L195" s="208" t="n">
        <v>0</v>
      </c>
      <c r="M195" s="208"/>
      <c r="N195" s="209" t="n">
        <f aca="false">ROUND(L195*K195,2)</f>
        <v>0</v>
      </c>
      <c r="O195" s="209"/>
      <c r="P195" s="209"/>
      <c r="Q195" s="209"/>
      <c r="R195" s="35"/>
      <c r="T195" s="210"/>
      <c r="U195" s="44" t="s">
        <v>50</v>
      </c>
      <c r="V195" s="34"/>
      <c r="W195" s="211" t="n">
        <f aca="false">V195*K195</f>
        <v>0</v>
      </c>
      <c r="X195" s="211" t="n">
        <v>2.45329</v>
      </c>
      <c r="Y195" s="211" t="n">
        <f aca="false">X195*K195</f>
        <v>9.53593823</v>
      </c>
      <c r="Z195" s="211" t="n">
        <v>0</v>
      </c>
      <c r="AA195" s="212" t="n">
        <f aca="false">Z195*K195</f>
        <v>0</v>
      </c>
      <c r="AR195" s="10" t="s">
        <v>176</v>
      </c>
      <c r="AT195" s="10" t="s">
        <v>172</v>
      </c>
      <c r="AU195" s="10" t="s">
        <v>112</v>
      </c>
      <c r="AY195" s="10" t="s">
        <v>171</v>
      </c>
      <c r="BE195" s="127" t="n">
        <f aca="false">IF(U195="základní",N195,0)</f>
        <v>0</v>
      </c>
      <c r="BF195" s="127" t="n">
        <f aca="false">IF(U195="snížená",N195,0)</f>
        <v>0</v>
      </c>
      <c r="BG195" s="127" t="n">
        <f aca="false">IF(U195="zákl. přenesená",N195,0)</f>
        <v>0</v>
      </c>
      <c r="BH195" s="127" t="n">
        <f aca="false">IF(U195="sníž. přenesená",N195,0)</f>
        <v>0</v>
      </c>
      <c r="BI195" s="127" t="n">
        <f aca="false">IF(U195="nulová",N195,0)</f>
        <v>0</v>
      </c>
      <c r="BJ195" s="10" t="s">
        <v>93</v>
      </c>
      <c r="BK195" s="127" t="n">
        <f aca="false">ROUND(L195*K195,2)</f>
        <v>0</v>
      </c>
      <c r="BL195" s="10" t="s">
        <v>176</v>
      </c>
      <c r="BM195" s="10" t="s">
        <v>1101</v>
      </c>
    </row>
    <row r="196" s="213" customFormat="true" ht="16.5" hidden="false" customHeight="true" outlineLevel="0" collapsed="false">
      <c r="B196" s="214"/>
      <c r="C196" s="215"/>
      <c r="D196" s="215"/>
      <c r="E196" s="216"/>
      <c r="F196" s="217" t="s">
        <v>1102</v>
      </c>
      <c r="G196" s="217"/>
      <c r="H196" s="217"/>
      <c r="I196" s="217"/>
      <c r="J196" s="215"/>
      <c r="K196" s="218" t="n">
        <v>0.918</v>
      </c>
      <c r="L196" s="215"/>
      <c r="M196" s="215"/>
      <c r="N196" s="215"/>
      <c r="O196" s="215"/>
      <c r="P196" s="215"/>
      <c r="Q196" s="215"/>
      <c r="R196" s="219"/>
      <c r="T196" s="220"/>
      <c r="U196" s="215"/>
      <c r="V196" s="215"/>
      <c r="W196" s="215"/>
      <c r="X196" s="215"/>
      <c r="Y196" s="215"/>
      <c r="Z196" s="215"/>
      <c r="AA196" s="221"/>
      <c r="AT196" s="222" t="s">
        <v>179</v>
      </c>
      <c r="AU196" s="222" t="s">
        <v>112</v>
      </c>
      <c r="AV196" s="213" t="s">
        <v>112</v>
      </c>
      <c r="AW196" s="213" t="s">
        <v>39</v>
      </c>
      <c r="AX196" s="213" t="s">
        <v>85</v>
      </c>
      <c r="AY196" s="222" t="s">
        <v>171</v>
      </c>
    </row>
    <row r="197" s="224" customFormat="true" ht="16.5" hidden="false" customHeight="true" outlineLevel="0" collapsed="false">
      <c r="B197" s="225"/>
      <c r="C197" s="226"/>
      <c r="D197" s="226"/>
      <c r="E197" s="227"/>
      <c r="F197" s="228" t="s">
        <v>1103</v>
      </c>
      <c r="G197" s="228"/>
      <c r="H197" s="228"/>
      <c r="I197" s="228"/>
      <c r="J197" s="226"/>
      <c r="K197" s="227"/>
      <c r="L197" s="226"/>
      <c r="M197" s="226"/>
      <c r="N197" s="226"/>
      <c r="O197" s="226"/>
      <c r="P197" s="226"/>
      <c r="Q197" s="226"/>
      <c r="R197" s="229"/>
      <c r="T197" s="230"/>
      <c r="U197" s="226"/>
      <c r="V197" s="226"/>
      <c r="W197" s="226"/>
      <c r="X197" s="226"/>
      <c r="Y197" s="226"/>
      <c r="Z197" s="226"/>
      <c r="AA197" s="231"/>
      <c r="AT197" s="232" t="s">
        <v>179</v>
      </c>
      <c r="AU197" s="232" t="s">
        <v>112</v>
      </c>
      <c r="AV197" s="224" t="s">
        <v>93</v>
      </c>
      <c r="AW197" s="224" t="s">
        <v>39</v>
      </c>
      <c r="AX197" s="224" t="s">
        <v>85</v>
      </c>
      <c r="AY197" s="232" t="s">
        <v>171</v>
      </c>
    </row>
    <row r="198" s="213" customFormat="true" ht="16.5" hidden="false" customHeight="true" outlineLevel="0" collapsed="false">
      <c r="B198" s="214"/>
      <c r="C198" s="215"/>
      <c r="D198" s="215"/>
      <c r="E198" s="216"/>
      <c r="F198" s="223" t="s">
        <v>1104</v>
      </c>
      <c r="G198" s="223"/>
      <c r="H198" s="223"/>
      <c r="I198" s="223"/>
      <c r="J198" s="215"/>
      <c r="K198" s="218" t="n">
        <v>0.754</v>
      </c>
      <c r="L198" s="215"/>
      <c r="M198" s="215"/>
      <c r="N198" s="215"/>
      <c r="O198" s="215"/>
      <c r="P198" s="215"/>
      <c r="Q198" s="215"/>
      <c r="R198" s="219"/>
      <c r="T198" s="220"/>
      <c r="U198" s="215"/>
      <c r="V198" s="215"/>
      <c r="W198" s="215"/>
      <c r="X198" s="215"/>
      <c r="Y198" s="215"/>
      <c r="Z198" s="215"/>
      <c r="AA198" s="221"/>
      <c r="AT198" s="222" t="s">
        <v>179</v>
      </c>
      <c r="AU198" s="222" t="s">
        <v>112</v>
      </c>
      <c r="AV198" s="213" t="s">
        <v>112</v>
      </c>
      <c r="AW198" s="213" t="s">
        <v>39</v>
      </c>
      <c r="AX198" s="213" t="s">
        <v>85</v>
      </c>
      <c r="AY198" s="222" t="s">
        <v>171</v>
      </c>
    </row>
    <row r="199" s="224" customFormat="true" ht="16.5" hidden="false" customHeight="true" outlineLevel="0" collapsed="false">
      <c r="B199" s="225"/>
      <c r="C199" s="226"/>
      <c r="D199" s="226"/>
      <c r="E199" s="227"/>
      <c r="F199" s="228" t="s">
        <v>1093</v>
      </c>
      <c r="G199" s="228"/>
      <c r="H199" s="228"/>
      <c r="I199" s="228"/>
      <c r="J199" s="226"/>
      <c r="K199" s="227"/>
      <c r="L199" s="226"/>
      <c r="M199" s="226"/>
      <c r="N199" s="226"/>
      <c r="O199" s="226"/>
      <c r="P199" s="226"/>
      <c r="Q199" s="226"/>
      <c r="R199" s="229"/>
      <c r="T199" s="230"/>
      <c r="U199" s="226"/>
      <c r="V199" s="226"/>
      <c r="W199" s="226"/>
      <c r="X199" s="226"/>
      <c r="Y199" s="226"/>
      <c r="Z199" s="226"/>
      <c r="AA199" s="231"/>
      <c r="AT199" s="232" t="s">
        <v>179</v>
      </c>
      <c r="AU199" s="232" t="s">
        <v>112</v>
      </c>
      <c r="AV199" s="224" t="s">
        <v>93</v>
      </c>
      <c r="AW199" s="224" t="s">
        <v>39</v>
      </c>
      <c r="AX199" s="224" t="s">
        <v>85</v>
      </c>
      <c r="AY199" s="232" t="s">
        <v>171</v>
      </c>
    </row>
    <row r="200" s="213" customFormat="true" ht="16.5" hidden="false" customHeight="true" outlineLevel="0" collapsed="false">
      <c r="B200" s="214"/>
      <c r="C200" s="215"/>
      <c r="D200" s="215"/>
      <c r="E200" s="216"/>
      <c r="F200" s="223" t="s">
        <v>1105</v>
      </c>
      <c r="G200" s="223"/>
      <c r="H200" s="223"/>
      <c r="I200" s="223"/>
      <c r="J200" s="215"/>
      <c r="K200" s="218" t="n">
        <v>0.53</v>
      </c>
      <c r="L200" s="215"/>
      <c r="M200" s="215"/>
      <c r="N200" s="215"/>
      <c r="O200" s="215"/>
      <c r="P200" s="215"/>
      <c r="Q200" s="215"/>
      <c r="R200" s="219"/>
      <c r="T200" s="220"/>
      <c r="U200" s="215"/>
      <c r="V200" s="215"/>
      <c r="W200" s="215"/>
      <c r="X200" s="215"/>
      <c r="Y200" s="215"/>
      <c r="Z200" s="215"/>
      <c r="AA200" s="221"/>
      <c r="AT200" s="222" t="s">
        <v>179</v>
      </c>
      <c r="AU200" s="222" t="s">
        <v>112</v>
      </c>
      <c r="AV200" s="213" t="s">
        <v>112</v>
      </c>
      <c r="AW200" s="213" t="s">
        <v>39</v>
      </c>
      <c r="AX200" s="213" t="s">
        <v>85</v>
      </c>
      <c r="AY200" s="222" t="s">
        <v>171</v>
      </c>
    </row>
    <row r="201" s="224" customFormat="true" ht="16.5" hidden="false" customHeight="true" outlineLevel="0" collapsed="false">
      <c r="B201" s="225"/>
      <c r="C201" s="226"/>
      <c r="D201" s="226"/>
      <c r="E201" s="227"/>
      <c r="F201" s="228" t="s">
        <v>1095</v>
      </c>
      <c r="G201" s="228"/>
      <c r="H201" s="228"/>
      <c r="I201" s="228"/>
      <c r="J201" s="226"/>
      <c r="K201" s="227"/>
      <c r="L201" s="226"/>
      <c r="M201" s="226"/>
      <c r="N201" s="226"/>
      <c r="O201" s="226"/>
      <c r="P201" s="226"/>
      <c r="Q201" s="226"/>
      <c r="R201" s="229"/>
      <c r="T201" s="230"/>
      <c r="U201" s="226"/>
      <c r="V201" s="226"/>
      <c r="W201" s="226"/>
      <c r="X201" s="226"/>
      <c r="Y201" s="226"/>
      <c r="Z201" s="226"/>
      <c r="AA201" s="231"/>
      <c r="AT201" s="232" t="s">
        <v>179</v>
      </c>
      <c r="AU201" s="232" t="s">
        <v>112</v>
      </c>
      <c r="AV201" s="224" t="s">
        <v>93</v>
      </c>
      <c r="AW201" s="224" t="s">
        <v>39</v>
      </c>
      <c r="AX201" s="224" t="s">
        <v>85</v>
      </c>
      <c r="AY201" s="232" t="s">
        <v>171</v>
      </c>
    </row>
    <row r="202" s="213" customFormat="true" ht="16.5" hidden="false" customHeight="true" outlineLevel="0" collapsed="false">
      <c r="B202" s="214"/>
      <c r="C202" s="215"/>
      <c r="D202" s="215"/>
      <c r="E202" s="216"/>
      <c r="F202" s="223" t="s">
        <v>1106</v>
      </c>
      <c r="G202" s="223"/>
      <c r="H202" s="223"/>
      <c r="I202" s="223"/>
      <c r="J202" s="215"/>
      <c r="K202" s="218" t="n">
        <v>2.252</v>
      </c>
      <c r="L202" s="215"/>
      <c r="M202" s="215"/>
      <c r="N202" s="215"/>
      <c r="O202" s="215"/>
      <c r="P202" s="215"/>
      <c r="Q202" s="215"/>
      <c r="R202" s="219"/>
      <c r="T202" s="220"/>
      <c r="U202" s="215"/>
      <c r="V202" s="215"/>
      <c r="W202" s="215"/>
      <c r="X202" s="215"/>
      <c r="Y202" s="215"/>
      <c r="Z202" s="215"/>
      <c r="AA202" s="221"/>
      <c r="AT202" s="222" t="s">
        <v>179</v>
      </c>
      <c r="AU202" s="222" t="s">
        <v>112</v>
      </c>
      <c r="AV202" s="213" t="s">
        <v>112</v>
      </c>
      <c r="AW202" s="213" t="s">
        <v>39</v>
      </c>
      <c r="AX202" s="213" t="s">
        <v>85</v>
      </c>
      <c r="AY202" s="222" t="s">
        <v>171</v>
      </c>
    </row>
    <row r="203" s="213" customFormat="true" ht="38.25" hidden="false" customHeight="true" outlineLevel="0" collapsed="false">
      <c r="B203" s="214"/>
      <c r="C203" s="215"/>
      <c r="D203" s="215"/>
      <c r="E203" s="216"/>
      <c r="F203" s="223" t="s">
        <v>1107</v>
      </c>
      <c r="G203" s="223"/>
      <c r="H203" s="223"/>
      <c r="I203" s="223"/>
      <c r="J203" s="215"/>
      <c r="K203" s="218" t="n">
        <v>-0.567</v>
      </c>
      <c r="L203" s="215"/>
      <c r="M203" s="215"/>
      <c r="N203" s="215"/>
      <c r="O203" s="215"/>
      <c r="P203" s="215"/>
      <c r="Q203" s="215"/>
      <c r="R203" s="219"/>
      <c r="T203" s="220"/>
      <c r="U203" s="215"/>
      <c r="V203" s="215"/>
      <c r="W203" s="215"/>
      <c r="X203" s="215"/>
      <c r="Y203" s="215"/>
      <c r="Z203" s="215"/>
      <c r="AA203" s="221"/>
      <c r="AT203" s="222" t="s">
        <v>179</v>
      </c>
      <c r="AU203" s="222" t="s">
        <v>112</v>
      </c>
      <c r="AV203" s="213" t="s">
        <v>112</v>
      </c>
      <c r="AW203" s="213" t="s">
        <v>39</v>
      </c>
      <c r="AX203" s="213" t="s">
        <v>85</v>
      </c>
      <c r="AY203" s="222" t="s">
        <v>171</v>
      </c>
    </row>
    <row r="204" s="224" customFormat="true" ht="16.5" hidden="false" customHeight="true" outlineLevel="0" collapsed="false">
      <c r="B204" s="225"/>
      <c r="C204" s="226"/>
      <c r="D204" s="226"/>
      <c r="E204" s="227"/>
      <c r="F204" s="228" t="s">
        <v>1098</v>
      </c>
      <c r="G204" s="228"/>
      <c r="H204" s="228"/>
      <c r="I204" s="228"/>
      <c r="J204" s="226"/>
      <c r="K204" s="227"/>
      <c r="L204" s="226"/>
      <c r="M204" s="226"/>
      <c r="N204" s="226"/>
      <c r="O204" s="226"/>
      <c r="P204" s="226"/>
      <c r="Q204" s="226"/>
      <c r="R204" s="229"/>
      <c r="T204" s="230"/>
      <c r="U204" s="226"/>
      <c r="V204" s="226"/>
      <c r="W204" s="226"/>
      <c r="X204" s="226"/>
      <c r="Y204" s="226"/>
      <c r="Z204" s="226"/>
      <c r="AA204" s="231"/>
      <c r="AT204" s="232" t="s">
        <v>179</v>
      </c>
      <c r="AU204" s="232" t="s">
        <v>112</v>
      </c>
      <c r="AV204" s="224" t="s">
        <v>93</v>
      </c>
      <c r="AW204" s="224" t="s">
        <v>39</v>
      </c>
      <c r="AX204" s="224" t="s">
        <v>85</v>
      </c>
      <c r="AY204" s="232" t="s">
        <v>171</v>
      </c>
    </row>
    <row r="205" s="233" customFormat="true" ht="16.5" hidden="false" customHeight="true" outlineLevel="0" collapsed="false">
      <c r="B205" s="234"/>
      <c r="C205" s="235"/>
      <c r="D205" s="235"/>
      <c r="E205" s="236"/>
      <c r="F205" s="237" t="s">
        <v>219</v>
      </c>
      <c r="G205" s="237"/>
      <c r="H205" s="237"/>
      <c r="I205" s="237"/>
      <c r="J205" s="235"/>
      <c r="K205" s="238" t="n">
        <v>3.887</v>
      </c>
      <c r="L205" s="235"/>
      <c r="M205" s="235"/>
      <c r="N205" s="235"/>
      <c r="O205" s="235"/>
      <c r="P205" s="235"/>
      <c r="Q205" s="235"/>
      <c r="R205" s="239"/>
      <c r="T205" s="240"/>
      <c r="U205" s="235"/>
      <c r="V205" s="235"/>
      <c r="W205" s="235"/>
      <c r="X205" s="235"/>
      <c r="Y205" s="235"/>
      <c r="Z205" s="235"/>
      <c r="AA205" s="241"/>
      <c r="AT205" s="242" t="s">
        <v>179</v>
      </c>
      <c r="AU205" s="242" t="s">
        <v>112</v>
      </c>
      <c r="AV205" s="233" t="s">
        <v>176</v>
      </c>
      <c r="AW205" s="233" t="s">
        <v>39</v>
      </c>
      <c r="AX205" s="233" t="s">
        <v>93</v>
      </c>
      <c r="AY205" s="242" t="s">
        <v>171</v>
      </c>
    </row>
    <row r="206" s="32" customFormat="true" ht="25.5" hidden="false" customHeight="true" outlineLevel="0" collapsed="false">
      <c r="B206" s="33"/>
      <c r="C206" s="203" t="s">
        <v>242</v>
      </c>
      <c r="D206" s="203" t="s">
        <v>172</v>
      </c>
      <c r="E206" s="204" t="s">
        <v>270</v>
      </c>
      <c r="F206" s="205" t="s">
        <v>271</v>
      </c>
      <c r="G206" s="205"/>
      <c r="H206" s="205"/>
      <c r="I206" s="205"/>
      <c r="J206" s="206" t="s">
        <v>233</v>
      </c>
      <c r="K206" s="207" t="n">
        <v>0.152</v>
      </c>
      <c r="L206" s="208" t="n">
        <v>0</v>
      </c>
      <c r="M206" s="208"/>
      <c r="N206" s="209" t="n">
        <f aca="false">ROUND(L206*K206,2)</f>
        <v>0</v>
      </c>
      <c r="O206" s="209"/>
      <c r="P206" s="209"/>
      <c r="Q206" s="209"/>
      <c r="R206" s="35"/>
      <c r="T206" s="210"/>
      <c r="U206" s="44" t="s">
        <v>50</v>
      </c>
      <c r="V206" s="34"/>
      <c r="W206" s="211" t="n">
        <f aca="false">V206*K206</f>
        <v>0</v>
      </c>
      <c r="X206" s="211" t="n">
        <v>1.06277</v>
      </c>
      <c r="Y206" s="211" t="n">
        <f aca="false">X206*K206</f>
        <v>0.16154104</v>
      </c>
      <c r="Z206" s="211" t="n">
        <v>0</v>
      </c>
      <c r="AA206" s="212" t="n">
        <f aca="false">Z206*K206</f>
        <v>0</v>
      </c>
      <c r="AR206" s="10" t="s">
        <v>176</v>
      </c>
      <c r="AT206" s="10" t="s">
        <v>172</v>
      </c>
      <c r="AU206" s="10" t="s">
        <v>112</v>
      </c>
      <c r="AY206" s="10" t="s">
        <v>171</v>
      </c>
      <c r="BE206" s="127" t="n">
        <f aca="false">IF(U206="základní",N206,0)</f>
        <v>0</v>
      </c>
      <c r="BF206" s="127" t="n">
        <f aca="false">IF(U206="snížená",N206,0)</f>
        <v>0</v>
      </c>
      <c r="BG206" s="127" t="n">
        <f aca="false">IF(U206="zákl. přenesená",N206,0)</f>
        <v>0</v>
      </c>
      <c r="BH206" s="127" t="n">
        <f aca="false">IF(U206="sníž. přenesená",N206,0)</f>
        <v>0</v>
      </c>
      <c r="BI206" s="127" t="n">
        <f aca="false">IF(U206="nulová",N206,0)</f>
        <v>0</v>
      </c>
      <c r="BJ206" s="10" t="s">
        <v>93</v>
      </c>
      <c r="BK206" s="127" t="n">
        <f aca="false">ROUND(L206*K206,2)</f>
        <v>0</v>
      </c>
      <c r="BL206" s="10" t="s">
        <v>176</v>
      </c>
      <c r="BM206" s="10" t="s">
        <v>1108</v>
      </c>
    </row>
    <row r="207" s="213" customFormat="true" ht="16.5" hidden="false" customHeight="true" outlineLevel="0" collapsed="false">
      <c r="B207" s="214"/>
      <c r="C207" s="215"/>
      <c r="D207" s="215"/>
      <c r="E207" s="216"/>
      <c r="F207" s="217" t="s">
        <v>1109</v>
      </c>
      <c r="G207" s="217"/>
      <c r="H207" s="217"/>
      <c r="I207" s="217"/>
      <c r="J207" s="215"/>
      <c r="K207" s="218" t="n">
        <v>0.026</v>
      </c>
      <c r="L207" s="215"/>
      <c r="M207" s="215"/>
      <c r="N207" s="215"/>
      <c r="O207" s="215"/>
      <c r="P207" s="215"/>
      <c r="Q207" s="215"/>
      <c r="R207" s="219"/>
      <c r="T207" s="220"/>
      <c r="U207" s="215"/>
      <c r="V207" s="215"/>
      <c r="W207" s="215"/>
      <c r="X207" s="215"/>
      <c r="Y207" s="215"/>
      <c r="Z207" s="215"/>
      <c r="AA207" s="221"/>
      <c r="AT207" s="222" t="s">
        <v>179</v>
      </c>
      <c r="AU207" s="222" t="s">
        <v>112</v>
      </c>
      <c r="AV207" s="213" t="s">
        <v>112</v>
      </c>
      <c r="AW207" s="213" t="s">
        <v>39</v>
      </c>
      <c r="AX207" s="213" t="s">
        <v>85</v>
      </c>
      <c r="AY207" s="222" t="s">
        <v>171</v>
      </c>
    </row>
    <row r="208" s="224" customFormat="true" ht="25.5" hidden="false" customHeight="true" outlineLevel="0" collapsed="false">
      <c r="B208" s="225"/>
      <c r="C208" s="226"/>
      <c r="D208" s="226"/>
      <c r="E208" s="227"/>
      <c r="F208" s="228" t="s">
        <v>1110</v>
      </c>
      <c r="G208" s="228"/>
      <c r="H208" s="228"/>
      <c r="I208" s="228"/>
      <c r="J208" s="226"/>
      <c r="K208" s="227"/>
      <c r="L208" s="226"/>
      <c r="M208" s="226"/>
      <c r="N208" s="226"/>
      <c r="O208" s="226"/>
      <c r="P208" s="226"/>
      <c r="Q208" s="226"/>
      <c r="R208" s="229"/>
      <c r="T208" s="230"/>
      <c r="U208" s="226"/>
      <c r="V208" s="226"/>
      <c r="W208" s="226"/>
      <c r="X208" s="226"/>
      <c r="Y208" s="226"/>
      <c r="Z208" s="226"/>
      <c r="AA208" s="231"/>
      <c r="AT208" s="232" t="s">
        <v>179</v>
      </c>
      <c r="AU208" s="232" t="s">
        <v>112</v>
      </c>
      <c r="AV208" s="224" t="s">
        <v>93</v>
      </c>
      <c r="AW208" s="224" t="s">
        <v>39</v>
      </c>
      <c r="AX208" s="224" t="s">
        <v>85</v>
      </c>
      <c r="AY208" s="232" t="s">
        <v>171</v>
      </c>
    </row>
    <row r="209" s="213" customFormat="true" ht="16.5" hidden="false" customHeight="true" outlineLevel="0" collapsed="false">
      <c r="B209" s="214"/>
      <c r="C209" s="215"/>
      <c r="D209" s="215"/>
      <c r="E209" s="216"/>
      <c r="F209" s="223" t="s">
        <v>1111</v>
      </c>
      <c r="G209" s="223"/>
      <c r="H209" s="223"/>
      <c r="I209" s="223"/>
      <c r="J209" s="215"/>
      <c r="K209" s="218" t="n">
        <v>0.031</v>
      </c>
      <c r="L209" s="215"/>
      <c r="M209" s="215"/>
      <c r="N209" s="215"/>
      <c r="O209" s="215"/>
      <c r="P209" s="215"/>
      <c r="Q209" s="215"/>
      <c r="R209" s="219"/>
      <c r="T209" s="220"/>
      <c r="U209" s="215"/>
      <c r="V209" s="215"/>
      <c r="W209" s="215"/>
      <c r="X209" s="215"/>
      <c r="Y209" s="215"/>
      <c r="Z209" s="215"/>
      <c r="AA209" s="221"/>
      <c r="AT209" s="222" t="s">
        <v>179</v>
      </c>
      <c r="AU209" s="222" t="s">
        <v>112</v>
      </c>
      <c r="AV209" s="213" t="s">
        <v>112</v>
      </c>
      <c r="AW209" s="213" t="s">
        <v>39</v>
      </c>
      <c r="AX209" s="213" t="s">
        <v>85</v>
      </c>
      <c r="AY209" s="222" t="s">
        <v>171</v>
      </c>
    </row>
    <row r="210" s="224" customFormat="true" ht="25.5" hidden="false" customHeight="true" outlineLevel="0" collapsed="false">
      <c r="B210" s="225"/>
      <c r="C210" s="226"/>
      <c r="D210" s="226"/>
      <c r="E210" s="227"/>
      <c r="F210" s="228" t="s">
        <v>1112</v>
      </c>
      <c r="G210" s="228"/>
      <c r="H210" s="228"/>
      <c r="I210" s="228"/>
      <c r="J210" s="226"/>
      <c r="K210" s="227"/>
      <c r="L210" s="226"/>
      <c r="M210" s="226"/>
      <c r="N210" s="226"/>
      <c r="O210" s="226"/>
      <c r="P210" s="226"/>
      <c r="Q210" s="226"/>
      <c r="R210" s="229"/>
      <c r="T210" s="230"/>
      <c r="U210" s="226"/>
      <c r="V210" s="226"/>
      <c r="W210" s="226"/>
      <c r="X210" s="226"/>
      <c r="Y210" s="226"/>
      <c r="Z210" s="226"/>
      <c r="AA210" s="231"/>
      <c r="AT210" s="232" t="s">
        <v>179</v>
      </c>
      <c r="AU210" s="232" t="s">
        <v>112</v>
      </c>
      <c r="AV210" s="224" t="s">
        <v>93</v>
      </c>
      <c r="AW210" s="224" t="s">
        <v>39</v>
      </c>
      <c r="AX210" s="224" t="s">
        <v>85</v>
      </c>
      <c r="AY210" s="232" t="s">
        <v>171</v>
      </c>
    </row>
    <row r="211" s="213" customFormat="true" ht="16.5" hidden="false" customHeight="true" outlineLevel="0" collapsed="false">
      <c r="B211" s="214"/>
      <c r="C211" s="215"/>
      <c r="D211" s="215"/>
      <c r="E211" s="216"/>
      <c r="F211" s="223" t="s">
        <v>1113</v>
      </c>
      <c r="G211" s="223"/>
      <c r="H211" s="223"/>
      <c r="I211" s="223"/>
      <c r="J211" s="215"/>
      <c r="K211" s="218" t="n">
        <v>0.023</v>
      </c>
      <c r="L211" s="215"/>
      <c r="M211" s="215"/>
      <c r="N211" s="215"/>
      <c r="O211" s="215"/>
      <c r="P211" s="215"/>
      <c r="Q211" s="215"/>
      <c r="R211" s="219"/>
      <c r="T211" s="220"/>
      <c r="U211" s="215"/>
      <c r="V211" s="215"/>
      <c r="W211" s="215"/>
      <c r="X211" s="215"/>
      <c r="Y211" s="215"/>
      <c r="Z211" s="215"/>
      <c r="AA211" s="221"/>
      <c r="AT211" s="222" t="s">
        <v>179</v>
      </c>
      <c r="AU211" s="222" t="s">
        <v>112</v>
      </c>
      <c r="AV211" s="213" t="s">
        <v>112</v>
      </c>
      <c r="AW211" s="213" t="s">
        <v>39</v>
      </c>
      <c r="AX211" s="213" t="s">
        <v>85</v>
      </c>
      <c r="AY211" s="222" t="s">
        <v>171</v>
      </c>
    </row>
    <row r="212" s="224" customFormat="true" ht="16.5" hidden="false" customHeight="true" outlineLevel="0" collapsed="false">
      <c r="B212" s="225"/>
      <c r="C212" s="226"/>
      <c r="D212" s="226"/>
      <c r="E212" s="227"/>
      <c r="F212" s="228" t="s">
        <v>1114</v>
      </c>
      <c r="G212" s="228"/>
      <c r="H212" s="228"/>
      <c r="I212" s="228"/>
      <c r="J212" s="226"/>
      <c r="K212" s="227"/>
      <c r="L212" s="226"/>
      <c r="M212" s="226"/>
      <c r="N212" s="226"/>
      <c r="O212" s="226"/>
      <c r="P212" s="226"/>
      <c r="Q212" s="226"/>
      <c r="R212" s="229"/>
      <c r="T212" s="230"/>
      <c r="U212" s="226"/>
      <c r="V212" s="226"/>
      <c r="W212" s="226"/>
      <c r="X212" s="226"/>
      <c r="Y212" s="226"/>
      <c r="Z212" s="226"/>
      <c r="AA212" s="231"/>
      <c r="AT212" s="232" t="s">
        <v>179</v>
      </c>
      <c r="AU212" s="232" t="s">
        <v>112</v>
      </c>
      <c r="AV212" s="224" t="s">
        <v>93</v>
      </c>
      <c r="AW212" s="224" t="s">
        <v>39</v>
      </c>
      <c r="AX212" s="224" t="s">
        <v>85</v>
      </c>
      <c r="AY212" s="232" t="s">
        <v>171</v>
      </c>
    </row>
    <row r="213" s="213" customFormat="true" ht="16.5" hidden="false" customHeight="true" outlineLevel="0" collapsed="false">
      <c r="B213" s="214"/>
      <c r="C213" s="215"/>
      <c r="D213" s="215"/>
      <c r="E213" s="216"/>
      <c r="F213" s="223" t="s">
        <v>1115</v>
      </c>
      <c r="G213" s="223"/>
      <c r="H213" s="223"/>
      <c r="I213" s="223"/>
      <c r="J213" s="215"/>
      <c r="K213" s="218" t="n">
        <v>0.096</v>
      </c>
      <c r="L213" s="215"/>
      <c r="M213" s="215"/>
      <c r="N213" s="215"/>
      <c r="O213" s="215"/>
      <c r="P213" s="215"/>
      <c r="Q213" s="215"/>
      <c r="R213" s="219"/>
      <c r="T213" s="220"/>
      <c r="U213" s="215"/>
      <c r="V213" s="215"/>
      <c r="W213" s="215"/>
      <c r="X213" s="215"/>
      <c r="Y213" s="215"/>
      <c r="Z213" s="215"/>
      <c r="AA213" s="221"/>
      <c r="AT213" s="222" t="s">
        <v>179</v>
      </c>
      <c r="AU213" s="222" t="s">
        <v>112</v>
      </c>
      <c r="AV213" s="213" t="s">
        <v>112</v>
      </c>
      <c r="AW213" s="213" t="s">
        <v>39</v>
      </c>
      <c r="AX213" s="213" t="s">
        <v>85</v>
      </c>
      <c r="AY213" s="222" t="s">
        <v>171</v>
      </c>
    </row>
    <row r="214" s="213" customFormat="true" ht="38.25" hidden="false" customHeight="true" outlineLevel="0" collapsed="false">
      <c r="B214" s="214"/>
      <c r="C214" s="215"/>
      <c r="D214" s="215"/>
      <c r="E214" s="216"/>
      <c r="F214" s="223" t="s">
        <v>1116</v>
      </c>
      <c r="G214" s="223"/>
      <c r="H214" s="223"/>
      <c r="I214" s="223"/>
      <c r="J214" s="215"/>
      <c r="K214" s="218" t="n">
        <v>-0.024</v>
      </c>
      <c r="L214" s="215"/>
      <c r="M214" s="215"/>
      <c r="N214" s="215"/>
      <c r="O214" s="215"/>
      <c r="P214" s="215"/>
      <c r="Q214" s="215"/>
      <c r="R214" s="219"/>
      <c r="T214" s="220"/>
      <c r="U214" s="215"/>
      <c r="V214" s="215"/>
      <c r="W214" s="215"/>
      <c r="X214" s="215"/>
      <c r="Y214" s="215"/>
      <c r="Z214" s="215"/>
      <c r="AA214" s="221"/>
      <c r="AT214" s="222" t="s">
        <v>179</v>
      </c>
      <c r="AU214" s="222" t="s">
        <v>112</v>
      </c>
      <c r="AV214" s="213" t="s">
        <v>112</v>
      </c>
      <c r="AW214" s="213" t="s">
        <v>39</v>
      </c>
      <c r="AX214" s="213" t="s">
        <v>85</v>
      </c>
      <c r="AY214" s="222" t="s">
        <v>171</v>
      </c>
    </row>
    <row r="215" s="224" customFormat="true" ht="25.5" hidden="false" customHeight="true" outlineLevel="0" collapsed="false">
      <c r="B215" s="225"/>
      <c r="C215" s="226"/>
      <c r="D215" s="226"/>
      <c r="E215" s="227"/>
      <c r="F215" s="228" t="s">
        <v>1117</v>
      </c>
      <c r="G215" s="228"/>
      <c r="H215" s="228"/>
      <c r="I215" s="228"/>
      <c r="J215" s="226"/>
      <c r="K215" s="227"/>
      <c r="L215" s="226"/>
      <c r="M215" s="226"/>
      <c r="N215" s="226"/>
      <c r="O215" s="226"/>
      <c r="P215" s="226"/>
      <c r="Q215" s="226"/>
      <c r="R215" s="229"/>
      <c r="T215" s="230"/>
      <c r="U215" s="226"/>
      <c r="V215" s="226"/>
      <c r="W215" s="226"/>
      <c r="X215" s="226"/>
      <c r="Y215" s="226"/>
      <c r="Z215" s="226"/>
      <c r="AA215" s="231"/>
      <c r="AT215" s="232" t="s">
        <v>179</v>
      </c>
      <c r="AU215" s="232" t="s">
        <v>112</v>
      </c>
      <c r="AV215" s="224" t="s">
        <v>93</v>
      </c>
      <c r="AW215" s="224" t="s">
        <v>39</v>
      </c>
      <c r="AX215" s="224" t="s">
        <v>85</v>
      </c>
      <c r="AY215" s="232" t="s">
        <v>171</v>
      </c>
    </row>
    <row r="216" s="233" customFormat="true" ht="16.5" hidden="false" customHeight="true" outlineLevel="0" collapsed="false">
      <c r="B216" s="234"/>
      <c r="C216" s="235"/>
      <c r="D216" s="235"/>
      <c r="E216" s="236"/>
      <c r="F216" s="237" t="s">
        <v>219</v>
      </c>
      <c r="G216" s="237"/>
      <c r="H216" s="237"/>
      <c r="I216" s="237"/>
      <c r="J216" s="235"/>
      <c r="K216" s="238" t="n">
        <v>0.152</v>
      </c>
      <c r="L216" s="235"/>
      <c r="M216" s="235"/>
      <c r="N216" s="235"/>
      <c r="O216" s="235"/>
      <c r="P216" s="235"/>
      <c r="Q216" s="235"/>
      <c r="R216" s="239"/>
      <c r="T216" s="240"/>
      <c r="U216" s="235"/>
      <c r="V216" s="235"/>
      <c r="W216" s="235"/>
      <c r="X216" s="235"/>
      <c r="Y216" s="235"/>
      <c r="Z216" s="235"/>
      <c r="AA216" s="241"/>
      <c r="AT216" s="242" t="s">
        <v>179</v>
      </c>
      <c r="AU216" s="242" t="s">
        <v>112</v>
      </c>
      <c r="AV216" s="233" t="s">
        <v>176</v>
      </c>
      <c r="AW216" s="233" t="s">
        <v>39</v>
      </c>
      <c r="AX216" s="233" t="s">
        <v>93</v>
      </c>
      <c r="AY216" s="242" t="s">
        <v>171</v>
      </c>
    </row>
    <row r="217" s="32" customFormat="true" ht="16.5" hidden="false" customHeight="true" outlineLevel="0" collapsed="false">
      <c r="B217" s="33"/>
      <c r="C217" s="203" t="s">
        <v>11</v>
      </c>
      <c r="D217" s="203" t="s">
        <v>172</v>
      </c>
      <c r="E217" s="204" t="s">
        <v>277</v>
      </c>
      <c r="F217" s="205" t="s">
        <v>278</v>
      </c>
      <c r="G217" s="205"/>
      <c r="H217" s="205"/>
      <c r="I217" s="205"/>
      <c r="J217" s="206" t="s">
        <v>175</v>
      </c>
      <c r="K217" s="207" t="n">
        <v>3.094</v>
      </c>
      <c r="L217" s="208" t="n">
        <v>0</v>
      </c>
      <c r="M217" s="208"/>
      <c r="N217" s="209" t="n">
        <f aca="false">ROUND(L217*K217,2)</f>
        <v>0</v>
      </c>
      <c r="O217" s="209"/>
      <c r="P217" s="209"/>
      <c r="Q217" s="209"/>
      <c r="R217" s="35"/>
      <c r="T217" s="210"/>
      <c r="U217" s="44" t="s">
        <v>50</v>
      </c>
      <c r="V217" s="34"/>
      <c r="W217" s="211" t="n">
        <f aca="false">V217*K217</f>
        <v>0</v>
      </c>
      <c r="X217" s="211" t="n">
        <v>2.45329</v>
      </c>
      <c r="Y217" s="211" t="n">
        <f aca="false">X217*K217</f>
        <v>7.59047926</v>
      </c>
      <c r="Z217" s="211" t="n">
        <v>0</v>
      </c>
      <c r="AA217" s="212" t="n">
        <f aca="false">Z217*K217</f>
        <v>0</v>
      </c>
      <c r="AR217" s="10" t="s">
        <v>176</v>
      </c>
      <c r="AT217" s="10" t="s">
        <v>172</v>
      </c>
      <c r="AU217" s="10" t="s">
        <v>112</v>
      </c>
      <c r="AY217" s="10" t="s">
        <v>171</v>
      </c>
      <c r="BE217" s="127" t="n">
        <f aca="false">IF(U217="základní",N217,0)</f>
        <v>0</v>
      </c>
      <c r="BF217" s="127" t="n">
        <f aca="false">IF(U217="snížená",N217,0)</f>
        <v>0</v>
      </c>
      <c r="BG217" s="127" t="n">
        <f aca="false">IF(U217="zákl. přenesená",N217,0)</f>
        <v>0</v>
      </c>
      <c r="BH217" s="127" t="n">
        <f aca="false">IF(U217="sníž. přenesená",N217,0)</f>
        <v>0</v>
      </c>
      <c r="BI217" s="127" t="n">
        <f aca="false">IF(U217="nulová",N217,0)</f>
        <v>0</v>
      </c>
      <c r="BJ217" s="10" t="s">
        <v>93</v>
      </c>
      <c r="BK217" s="127" t="n">
        <f aca="false">ROUND(L217*K217,2)</f>
        <v>0</v>
      </c>
      <c r="BL217" s="10" t="s">
        <v>176</v>
      </c>
      <c r="BM217" s="10" t="s">
        <v>1118</v>
      </c>
    </row>
    <row r="218" s="213" customFormat="true" ht="16.5" hidden="false" customHeight="true" outlineLevel="0" collapsed="false">
      <c r="B218" s="214"/>
      <c r="C218" s="215"/>
      <c r="D218" s="215"/>
      <c r="E218" s="216"/>
      <c r="F218" s="217" t="s">
        <v>1119</v>
      </c>
      <c r="G218" s="217"/>
      <c r="H218" s="217"/>
      <c r="I218" s="217"/>
      <c r="J218" s="215"/>
      <c r="K218" s="218" t="n">
        <v>0.931</v>
      </c>
      <c r="L218" s="215"/>
      <c r="M218" s="215"/>
      <c r="N218" s="215"/>
      <c r="O218" s="215"/>
      <c r="P218" s="215"/>
      <c r="Q218" s="215"/>
      <c r="R218" s="219"/>
      <c r="T218" s="220"/>
      <c r="U218" s="215"/>
      <c r="V218" s="215"/>
      <c r="W218" s="215"/>
      <c r="X218" s="215"/>
      <c r="Y218" s="215"/>
      <c r="Z218" s="215"/>
      <c r="AA218" s="221"/>
      <c r="AT218" s="222" t="s">
        <v>179</v>
      </c>
      <c r="AU218" s="222" t="s">
        <v>112</v>
      </c>
      <c r="AV218" s="213" t="s">
        <v>112</v>
      </c>
      <c r="AW218" s="213" t="s">
        <v>39</v>
      </c>
      <c r="AX218" s="213" t="s">
        <v>85</v>
      </c>
      <c r="AY218" s="222" t="s">
        <v>171</v>
      </c>
    </row>
    <row r="219" customFormat="false" ht="16.5" hidden="false" customHeight="true" outlineLevel="0" collapsed="false">
      <c r="A219" s="213"/>
      <c r="B219" s="214"/>
      <c r="C219" s="215"/>
      <c r="D219" s="215"/>
      <c r="E219" s="216"/>
      <c r="F219" s="223" t="s">
        <v>1120</v>
      </c>
      <c r="G219" s="223"/>
      <c r="H219" s="223"/>
      <c r="I219" s="223"/>
      <c r="J219" s="215"/>
      <c r="K219" s="218" t="n">
        <v>0.078</v>
      </c>
      <c r="L219" s="215"/>
      <c r="M219" s="215"/>
      <c r="N219" s="215"/>
      <c r="O219" s="215"/>
      <c r="P219" s="215"/>
      <c r="Q219" s="215"/>
      <c r="R219" s="219"/>
      <c r="T219" s="220"/>
      <c r="U219" s="215"/>
      <c r="V219" s="215"/>
      <c r="W219" s="215"/>
      <c r="X219" s="215"/>
      <c r="Y219" s="215"/>
      <c r="Z219" s="215"/>
      <c r="AA219" s="221"/>
      <c r="AT219" s="222" t="s">
        <v>179</v>
      </c>
      <c r="AU219" s="222" t="s">
        <v>112</v>
      </c>
      <c r="AV219" s="213" t="s">
        <v>112</v>
      </c>
      <c r="AW219" s="213" t="s">
        <v>39</v>
      </c>
      <c r="AX219" s="213" t="s">
        <v>85</v>
      </c>
      <c r="AY219" s="222" t="s">
        <v>171</v>
      </c>
    </row>
    <row r="220" customFormat="false" ht="16.5" hidden="false" customHeight="true" outlineLevel="0" collapsed="false">
      <c r="A220" s="213"/>
      <c r="B220" s="214"/>
      <c r="C220" s="215"/>
      <c r="D220" s="215"/>
      <c r="E220" s="216"/>
      <c r="F220" s="223" t="s">
        <v>1121</v>
      </c>
      <c r="G220" s="223"/>
      <c r="H220" s="223"/>
      <c r="I220" s="223"/>
      <c r="J220" s="215"/>
      <c r="K220" s="218" t="n">
        <v>0.487</v>
      </c>
      <c r="L220" s="215"/>
      <c r="M220" s="215"/>
      <c r="N220" s="215"/>
      <c r="O220" s="215"/>
      <c r="P220" s="215"/>
      <c r="Q220" s="215"/>
      <c r="R220" s="219"/>
      <c r="T220" s="220"/>
      <c r="U220" s="215"/>
      <c r="V220" s="215"/>
      <c r="W220" s="215"/>
      <c r="X220" s="215"/>
      <c r="Y220" s="215"/>
      <c r="Z220" s="215"/>
      <c r="AA220" s="221"/>
      <c r="AT220" s="222" t="s">
        <v>179</v>
      </c>
      <c r="AU220" s="222" t="s">
        <v>112</v>
      </c>
      <c r="AV220" s="213" t="s">
        <v>112</v>
      </c>
      <c r="AW220" s="213" t="s">
        <v>39</v>
      </c>
      <c r="AX220" s="213" t="s">
        <v>85</v>
      </c>
      <c r="AY220" s="222" t="s">
        <v>171</v>
      </c>
    </row>
    <row r="221" customFormat="false" ht="16.5" hidden="false" customHeight="true" outlineLevel="0" collapsed="false">
      <c r="A221" s="213"/>
      <c r="B221" s="214"/>
      <c r="C221" s="215"/>
      <c r="D221" s="215"/>
      <c r="E221" s="216"/>
      <c r="F221" s="223" t="s">
        <v>1122</v>
      </c>
      <c r="G221" s="223"/>
      <c r="H221" s="223"/>
      <c r="I221" s="223"/>
      <c r="J221" s="215"/>
      <c r="K221" s="218" t="n">
        <v>0.162</v>
      </c>
      <c r="L221" s="215"/>
      <c r="M221" s="215"/>
      <c r="N221" s="215"/>
      <c r="O221" s="215"/>
      <c r="P221" s="215"/>
      <c r="Q221" s="215"/>
      <c r="R221" s="219"/>
      <c r="T221" s="220"/>
      <c r="U221" s="215"/>
      <c r="V221" s="215"/>
      <c r="W221" s="215"/>
      <c r="X221" s="215"/>
      <c r="Y221" s="215"/>
      <c r="Z221" s="215"/>
      <c r="AA221" s="221"/>
      <c r="AT221" s="222" t="s">
        <v>179</v>
      </c>
      <c r="AU221" s="222" t="s">
        <v>112</v>
      </c>
      <c r="AV221" s="213" t="s">
        <v>112</v>
      </c>
      <c r="AW221" s="213" t="s">
        <v>39</v>
      </c>
      <c r="AX221" s="213" t="s">
        <v>85</v>
      </c>
      <c r="AY221" s="222" t="s">
        <v>171</v>
      </c>
    </row>
    <row r="222" s="224" customFormat="true" ht="16.5" hidden="false" customHeight="true" outlineLevel="0" collapsed="false">
      <c r="B222" s="225"/>
      <c r="C222" s="226"/>
      <c r="D222" s="226"/>
      <c r="E222" s="227"/>
      <c r="F222" s="228" t="s">
        <v>1093</v>
      </c>
      <c r="G222" s="228"/>
      <c r="H222" s="228"/>
      <c r="I222" s="228"/>
      <c r="J222" s="226"/>
      <c r="K222" s="227"/>
      <c r="L222" s="226"/>
      <c r="M222" s="226"/>
      <c r="N222" s="226"/>
      <c r="O222" s="226"/>
      <c r="P222" s="226"/>
      <c r="Q222" s="226"/>
      <c r="R222" s="229"/>
      <c r="T222" s="230"/>
      <c r="U222" s="226"/>
      <c r="V222" s="226"/>
      <c r="W222" s="226"/>
      <c r="X222" s="226"/>
      <c r="Y222" s="226"/>
      <c r="Z222" s="226"/>
      <c r="AA222" s="231"/>
      <c r="AT222" s="232" t="s">
        <v>179</v>
      </c>
      <c r="AU222" s="232" t="s">
        <v>112</v>
      </c>
      <c r="AV222" s="224" t="s">
        <v>93</v>
      </c>
      <c r="AW222" s="224" t="s">
        <v>39</v>
      </c>
      <c r="AX222" s="224" t="s">
        <v>85</v>
      </c>
      <c r="AY222" s="232" t="s">
        <v>171</v>
      </c>
    </row>
    <row r="223" s="213" customFormat="true" ht="16.5" hidden="false" customHeight="true" outlineLevel="0" collapsed="false">
      <c r="B223" s="214"/>
      <c r="C223" s="215"/>
      <c r="D223" s="215"/>
      <c r="E223" s="216"/>
      <c r="F223" s="223" t="s">
        <v>1123</v>
      </c>
      <c r="G223" s="223"/>
      <c r="H223" s="223"/>
      <c r="I223" s="223"/>
      <c r="J223" s="215"/>
      <c r="K223" s="218" t="n">
        <v>1.369</v>
      </c>
      <c r="L223" s="215"/>
      <c r="M223" s="215"/>
      <c r="N223" s="215"/>
      <c r="O223" s="215"/>
      <c r="P223" s="215"/>
      <c r="Q223" s="215"/>
      <c r="R223" s="219"/>
      <c r="T223" s="220"/>
      <c r="U223" s="215"/>
      <c r="V223" s="215"/>
      <c r="W223" s="215"/>
      <c r="X223" s="215"/>
      <c r="Y223" s="215"/>
      <c r="Z223" s="215"/>
      <c r="AA223" s="221"/>
      <c r="AT223" s="222" t="s">
        <v>179</v>
      </c>
      <c r="AU223" s="222" t="s">
        <v>112</v>
      </c>
      <c r="AV223" s="213" t="s">
        <v>112</v>
      </c>
      <c r="AW223" s="213" t="s">
        <v>39</v>
      </c>
      <c r="AX223" s="213" t="s">
        <v>85</v>
      </c>
      <c r="AY223" s="222" t="s">
        <v>171</v>
      </c>
    </row>
    <row r="224" s="213" customFormat="true" ht="16.5" hidden="false" customHeight="true" outlineLevel="0" collapsed="false">
      <c r="B224" s="214"/>
      <c r="C224" s="215"/>
      <c r="D224" s="215"/>
      <c r="E224" s="216"/>
      <c r="F224" s="223" t="s">
        <v>1124</v>
      </c>
      <c r="G224" s="223"/>
      <c r="H224" s="223"/>
      <c r="I224" s="223"/>
      <c r="J224" s="215"/>
      <c r="K224" s="218" t="n">
        <v>0.067</v>
      </c>
      <c r="L224" s="215"/>
      <c r="M224" s="215"/>
      <c r="N224" s="215"/>
      <c r="O224" s="215"/>
      <c r="P224" s="215"/>
      <c r="Q224" s="215"/>
      <c r="R224" s="219"/>
      <c r="T224" s="220"/>
      <c r="U224" s="215"/>
      <c r="V224" s="215"/>
      <c r="W224" s="215"/>
      <c r="X224" s="215"/>
      <c r="Y224" s="215"/>
      <c r="Z224" s="215"/>
      <c r="AA224" s="221"/>
      <c r="AT224" s="222" t="s">
        <v>179</v>
      </c>
      <c r="AU224" s="222" t="s">
        <v>112</v>
      </c>
      <c r="AV224" s="213" t="s">
        <v>112</v>
      </c>
      <c r="AW224" s="213" t="s">
        <v>39</v>
      </c>
      <c r="AX224" s="213" t="s">
        <v>85</v>
      </c>
      <c r="AY224" s="222" t="s">
        <v>171</v>
      </c>
    </row>
    <row r="225" s="224" customFormat="true" ht="16.5" hidden="false" customHeight="true" outlineLevel="0" collapsed="false">
      <c r="B225" s="225"/>
      <c r="C225" s="226"/>
      <c r="D225" s="226"/>
      <c r="E225" s="227"/>
      <c r="F225" s="228" t="s">
        <v>1055</v>
      </c>
      <c r="G225" s="228"/>
      <c r="H225" s="228"/>
      <c r="I225" s="228"/>
      <c r="J225" s="226"/>
      <c r="K225" s="227"/>
      <c r="L225" s="226"/>
      <c r="M225" s="226"/>
      <c r="N225" s="226"/>
      <c r="O225" s="226"/>
      <c r="P225" s="226"/>
      <c r="Q225" s="226"/>
      <c r="R225" s="229"/>
      <c r="T225" s="230"/>
      <c r="U225" s="226"/>
      <c r="V225" s="226"/>
      <c r="W225" s="226"/>
      <c r="X225" s="226"/>
      <c r="Y225" s="226"/>
      <c r="Z225" s="226"/>
      <c r="AA225" s="231"/>
      <c r="AT225" s="232" t="s">
        <v>179</v>
      </c>
      <c r="AU225" s="232" t="s">
        <v>112</v>
      </c>
      <c r="AV225" s="224" t="s">
        <v>93</v>
      </c>
      <c r="AW225" s="224" t="s">
        <v>39</v>
      </c>
      <c r="AX225" s="224" t="s">
        <v>85</v>
      </c>
      <c r="AY225" s="232" t="s">
        <v>171</v>
      </c>
    </row>
    <row r="226" s="233" customFormat="true" ht="16.5" hidden="false" customHeight="true" outlineLevel="0" collapsed="false">
      <c r="B226" s="234"/>
      <c r="C226" s="235"/>
      <c r="D226" s="235"/>
      <c r="E226" s="236"/>
      <c r="F226" s="237" t="s">
        <v>219</v>
      </c>
      <c r="G226" s="237"/>
      <c r="H226" s="237"/>
      <c r="I226" s="237"/>
      <c r="J226" s="235"/>
      <c r="K226" s="238" t="n">
        <v>3.094</v>
      </c>
      <c r="L226" s="235"/>
      <c r="M226" s="235"/>
      <c r="N226" s="235"/>
      <c r="O226" s="235"/>
      <c r="P226" s="235"/>
      <c r="Q226" s="235"/>
      <c r="R226" s="239"/>
      <c r="T226" s="240"/>
      <c r="U226" s="235"/>
      <c r="V226" s="235"/>
      <c r="W226" s="235"/>
      <c r="X226" s="235"/>
      <c r="Y226" s="235"/>
      <c r="Z226" s="235"/>
      <c r="AA226" s="241"/>
      <c r="AT226" s="242" t="s">
        <v>179</v>
      </c>
      <c r="AU226" s="242" t="s">
        <v>112</v>
      </c>
      <c r="AV226" s="233" t="s">
        <v>176</v>
      </c>
      <c r="AW226" s="233" t="s">
        <v>39</v>
      </c>
      <c r="AX226" s="233" t="s">
        <v>93</v>
      </c>
      <c r="AY226" s="242" t="s">
        <v>171</v>
      </c>
    </row>
    <row r="227" s="32" customFormat="true" ht="16.5" hidden="false" customHeight="true" outlineLevel="0" collapsed="false">
      <c r="B227" s="33"/>
      <c r="C227" s="203" t="s">
        <v>251</v>
      </c>
      <c r="D227" s="203" t="s">
        <v>172</v>
      </c>
      <c r="E227" s="204" t="s">
        <v>1125</v>
      </c>
      <c r="F227" s="205" t="s">
        <v>1126</v>
      </c>
      <c r="G227" s="205"/>
      <c r="H227" s="205"/>
      <c r="I227" s="205"/>
      <c r="J227" s="206" t="s">
        <v>261</v>
      </c>
      <c r="K227" s="207" t="n">
        <v>4.681</v>
      </c>
      <c r="L227" s="208" t="n">
        <v>0</v>
      </c>
      <c r="M227" s="208"/>
      <c r="N227" s="209" t="n">
        <f aca="false">ROUND(L227*K227,2)</f>
        <v>0</v>
      </c>
      <c r="O227" s="209"/>
      <c r="P227" s="209"/>
      <c r="Q227" s="209"/>
      <c r="R227" s="35"/>
      <c r="T227" s="210"/>
      <c r="U227" s="44" t="s">
        <v>50</v>
      </c>
      <c r="V227" s="34"/>
      <c r="W227" s="211" t="n">
        <f aca="false">V227*K227</f>
        <v>0</v>
      </c>
      <c r="X227" s="211" t="n">
        <v>0.00269</v>
      </c>
      <c r="Y227" s="211" t="n">
        <f aca="false">X227*K227</f>
        <v>0.01259189</v>
      </c>
      <c r="Z227" s="211" t="n">
        <v>0</v>
      </c>
      <c r="AA227" s="212" t="n">
        <f aca="false">Z227*K227</f>
        <v>0</v>
      </c>
      <c r="AR227" s="10" t="s">
        <v>176</v>
      </c>
      <c r="AT227" s="10" t="s">
        <v>172</v>
      </c>
      <c r="AU227" s="10" t="s">
        <v>112</v>
      </c>
      <c r="AY227" s="10" t="s">
        <v>171</v>
      </c>
      <c r="BE227" s="127" t="n">
        <f aca="false">IF(U227="základní",N227,0)</f>
        <v>0</v>
      </c>
      <c r="BF227" s="127" t="n">
        <f aca="false">IF(U227="snížená",N227,0)</f>
        <v>0</v>
      </c>
      <c r="BG227" s="127" t="n">
        <f aca="false">IF(U227="zákl. přenesená",N227,0)</f>
        <v>0</v>
      </c>
      <c r="BH227" s="127" t="n">
        <f aca="false">IF(U227="sníž. přenesená",N227,0)</f>
        <v>0</v>
      </c>
      <c r="BI227" s="127" t="n">
        <f aca="false">IF(U227="nulová",N227,0)</f>
        <v>0</v>
      </c>
      <c r="BJ227" s="10" t="s">
        <v>93</v>
      </c>
      <c r="BK227" s="127" t="n">
        <f aca="false">ROUND(L227*K227,2)</f>
        <v>0</v>
      </c>
      <c r="BL227" s="10" t="s">
        <v>176</v>
      </c>
      <c r="BM227" s="10" t="s">
        <v>1127</v>
      </c>
    </row>
    <row r="228" s="213" customFormat="true" ht="16.5" hidden="false" customHeight="true" outlineLevel="0" collapsed="false">
      <c r="B228" s="214"/>
      <c r="C228" s="215"/>
      <c r="D228" s="215"/>
      <c r="E228" s="216"/>
      <c r="F228" s="217" t="s">
        <v>1128</v>
      </c>
      <c r="G228" s="217"/>
      <c r="H228" s="217"/>
      <c r="I228" s="217"/>
      <c r="J228" s="215"/>
      <c r="K228" s="218" t="n">
        <v>1.164</v>
      </c>
      <c r="L228" s="215"/>
      <c r="M228" s="215"/>
      <c r="N228" s="215"/>
      <c r="O228" s="215"/>
      <c r="P228" s="215"/>
      <c r="Q228" s="215"/>
      <c r="R228" s="219"/>
      <c r="T228" s="220"/>
      <c r="U228" s="215"/>
      <c r="V228" s="215"/>
      <c r="W228" s="215"/>
      <c r="X228" s="215"/>
      <c r="Y228" s="215"/>
      <c r="Z228" s="215"/>
      <c r="AA228" s="221"/>
      <c r="AT228" s="222" t="s">
        <v>179</v>
      </c>
      <c r="AU228" s="222" t="s">
        <v>112</v>
      </c>
      <c r="AV228" s="213" t="s">
        <v>112</v>
      </c>
      <c r="AW228" s="213" t="s">
        <v>39</v>
      </c>
      <c r="AX228" s="213" t="s">
        <v>85</v>
      </c>
      <c r="AY228" s="222" t="s">
        <v>171</v>
      </c>
    </row>
    <row r="229" customFormat="false" ht="16.5" hidden="false" customHeight="true" outlineLevel="0" collapsed="false">
      <c r="A229" s="213"/>
      <c r="B229" s="214"/>
      <c r="C229" s="215"/>
      <c r="D229" s="215"/>
      <c r="E229" s="216"/>
      <c r="F229" s="223" t="s">
        <v>1129</v>
      </c>
      <c r="G229" s="223"/>
      <c r="H229" s="223"/>
      <c r="I229" s="223"/>
      <c r="J229" s="215"/>
      <c r="K229" s="218" t="n">
        <v>1.344</v>
      </c>
      <c r="L229" s="215"/>
      <c r="M229" s="215"/>
      <c r="N229" s="215"/>
      <c r="O229" s="215"/>
      <c r="P229" s="215"/>
      <c r="Q229" s="215"/>
      <c r="R229" s="219"/>
      <c r="T229" s="220"/>
      <c r="U229" s="215"/>
      <c r="V229" s="215"/>
      <c r="W229" s="215"/>
      <c r="X229" s="215"/>
      <c r="Y229" s="215"/>
      <c r="Z229" s="215"/>
      <c r="AA229" s="221"/>
      <c r="AT229" s="222" t="s">
        <v>179</v>
      </c>
      <c r="AU229" s="222" t="s">
        <v>112</v>
      </c>
      <c r="AV229" s="213" t="s">
        <v>112</v>
      </c>
      <c r="AW229" s="213" t="s">
        <v>39</v>
      </c>
      <c r="AX229" s="213" t="s">
        <v>85</v>
      </c>
      <c r="AY229" s="222" t="s">
        <v>171</v>
      </c>
    </row>
    <row r="230" s="224" customFormat="true" ht="16.5" hidden="false" customHeight="true" outlineLevel="0" collapsed="false">
      <c r="B230" s="225"/>
      <c r="C230" s="226"/>
      <c r="D230" s="226"/>
      <c r="E230" s="227"/>
      <c r="F230" s="228" t="s">
        <v>1093</v>
      </c>
      <c r="G230" s="228"/>
      <c r="H230" s="228"/>
      <c r="I230" s="228"/>
      <c r="J230" s="226"/>
      <c r="K230" s="227"/>
      <c r="L230" s="226"/>
      <c r="M230" s="226"/>
      <c r="N230" s="226"/>
      <c r="O230" s="226"/>
      <c r="P230" s="226"/>
      <c r="Q230" s="226"/>
      <c r="R230" s="229"/>
      <c r="T230" s="230"/>
      <c r="U230" s="226"/>
      <c r="V230" s="226"/>
      <c r="W230" s="226"/>
      <c r="X230" s="226"/>
      <c r="Y230" s="226"/>
      <c r="Z230" s="226"/>
      <c r="AA230" s="231"/>
      <c r="AT230" s="232" t="s">
        <v>179</v>
      </c>
      <c r="AU230" s="232" t="s">
        <v>112</v>
      </c>
      <c r="AV230" s="224" t="s">
        <v>93</v>
      </c>
      <c r="AW230" s="224" t="s">
        <v>39</v>
      </c>
      <c r="AX230" s="224" t="s">
        <v>85</v>
      </c>
      <c r="AY230" s="232" t="s">
        <v>171</v>
      </c>
    </row>
    <row r="231" s="213" customFormat="true" ht="16.5" hidden="false" customHeight="true" outlineLevel="0" collapsed="false">
      <c r="B231" s="214"/>
      <c r="C231" s="215"/>
      <c r="D231" s="215"/>
      <c r="E231" s="216"/>
      <c r="F231" s="223" t="s">
        <v>1130</v>
      </c>
      <c r="G231" s="223"/>
      <c r="H231" s="223"/>
      <c r="I231" s="223"/>
      <c r="J231" s="215"/>
      <c r="K231" s="218" t="n">
        <v>0.884</v>
      </c>
      <c r="L231" s="215"/>
      <c r="M231" s="215"/>
      <c r="N231" s="215"/>
      <c r="O231" s="215"/>
      <c r="P231" s="215"/>
      <c r="Q231" s="215"/>
      <c r="R231" s="219"/>
      <c r="T231" s="220"/>
      <c r="U231" s="215"/>
      <c r="V231" s="215"/>
      <c r="W231" s="215"/>
      <c r="X231" s="215"/>
      <c r="Y231" s="215"/>
      <c r="Z231" s="215"/>
      <c r="AA231" s="221"/>
      <c r="AT231" s="222" t="s">
        <v>179</v>
      </c>
      <c r="AU231" s="222" t="s">
        <v>112</v>
      </c>
      <c r="AV231" s="213" t="s">
        <v>112</v>
      </c>
      <c r="AW231" s="213" t="s">
        <v>39</v>
      </c>
      <c r="AX231" s="213" t="s">
        <v>85</v>
      </c>
      <c r="AY231" s="222" t="s">
        <v>171</v>
      </c>
    </row>
    <row r="232" s="213" customFormat="true" ht="16.5" hidden="false" customHeight="true" outlineLevel="0" collapsed="false">
      <c r="B232" s="214"/>
      <c r="C232" s="215"/>
      <c r="D232" s="215"/>
      <c r="E232" s="216"/>
      <c r="F232" s="223" t="s">
        <v>1131</v>
      </c>
      <c r="G232" s="223"/>
      <c r="H232" s="223"/>
      <c r="I232" s="223"/>
      <c r="J232" s="215"/>
      <c r="K232" s="218" t="n">
        <v>1.289</v>
      </c>
      <c r="L232" s="215"/>
      <c r="M232" s="215"/>
      <c r="N232" s="215"/>
      <c r="O232" s="215"/>
      <c r="P232" s="215"/>
      <c r="Q232" s="215"/>
      <c r="R232" s="219"/>
      <c r="T232" s="220"/>
      <c r="U232" s="215"/>
      <c r="V232" s="215"/>
      <c r="W232" s="215"/>
      <c r="X232" s="215"/>
      <c r="Y232" s="215"/>
      <c r="Z232" s="215"/>
      <c r="AA232" s="221"/>
      <c r="AT232" s="222" t="s">
        <v>179</v>
      </c>
      <c r="AU232" s="222" t="s">
        <v>112</v>
      </c>
      <c r="AV232" s="213" t="s">
        <v>112</v>
      </c>
      <c r="AW232" s="213" t="s">
        <v>39</v>
      </c>
      <c r="AX232" s="213" t="s">
        <v>85</v>
      </c>
      <c r="AY232" s="222" t="s">
        <v>171</v>
      </c>
    </row>
    <row r="233" s="224" customFormat="true" ht="16.5" hidden="false" customHeight="true" outlineLevel="0" collapsed="false">
      <c r="B233" s="225"/>
      <c r="C233" s="226"/>
      <c r="D233" s="226"/>
      <c r="E233" s="227"/>
      <c r="F233" s="228" t="s">
        <v>1095</v>
      </c>
      <c r="G233" s="228"/>
      <c r="H233" s="228"/>
      <c r="I233" s="228"/>
      <c r="J233" s="226"/>
      <c r="K233" s="227"/>
      <c r="L233" s="226"/>
      <c r="M233" s="226"/>
      <c r="N233" s="226"/>
      <c r="O233" s="226"/>
      <c r="P233" s="226"/>
      <c r="Q233" s="226"/>
      <c r="R233" s="229"/>
      <c r="T233" s="230"/>
      <c r="U233" s="226"/>
      <c r="V233" s="226"/>
      <c r="W233" s="226"/>
      <c r="X233" s="226"/>
      <c r="Y233" s="226"/>
      <c r="Z233" s="226"/>
      <c r="AA233" s="231"/>
      <c r="AT233" s="232" t="s">
        <v>179</v>
      </c>
      <c r="AU233" s="232" t="s">
        <v>112</v>
      </c>
      <c r="AV233" s="224" t="s">
        <v>93</v>
      </c>
      <c r="AW233" s="224" t="s">
        <v>39</v>
      </c>
      <c r="AX233" s="224" t="s">
        <v>85</v>
      </c>
      <c r="AY233" s="232" t="s">
        <v>171</v>
      </c>
    </row>
    <row r="234" s="233" customFormat="true" ht="16.5" hidden="false" customHeight="true" outlineLevel="0" collapsed="false">
      <c r="B234" s="234"/>
      <c r="C234" s="235"/>
      <c r="D234" s="235"/>
      <c r="E234" s="236"/>
      <c r="F234" s="237" t="s">
        <v>219</v>
      </c>
      <c r="G234" s="237"/>
      <c r="H234" s="237"/>
      <c r="I234" s="237"/>
      <c r="J234" s="235"/>
      <c r="K234" s="238" t="n">
        <v>4.681</v>
      </c>
      <c r="L234" s="235"/>
      <c r="M234" s="235"/>
      <c r="N234" s="235"/>
      <c r="O234" s="235"/>
      <c r="P234" s="235"/>
      <c r="Q234" s="235"/>
      <c r="R234" s="239"/>
      <c r="T234" s="240"/>
      <c r="U234" s="235"/>
      <c r="V234" s="235"/>
      <c r="W234" s="235"/>
      <c r="X234" s="235"/>
      <c r="Y234" s="235"/>
      <c r="Z234" s="235"/>
      <c r="AA234" s="241"/>
      <c r="AT234" s="242" t="s">
        <v>179</v>
      </c>
      <c r="AU234" s="242" t="s">
        <v>112</v>
      </c>
      <c r="AV234" s="233" t="s">
        <v>176</v>
      </c>
      <c r="AW234" s="233" t="s">
        <v>39</v>
      </c>
      <c r="AX234" s="233" t="s">
        <v>93</v>
      </c>
      <c r="AY234" s="242" t="s">
        <v>171</v>
      </c>
    </row>
    <row r="235" s="32" customFormat="true" ht="25.5" hidden="false" customHeight="true" outlineLevel="0" collapsed="false">
      <c r="B235" s="33"/>
      <c r="C235" s="203" t="s">
        <v>258</v>
      </c>
      <c r="D235" s="203" t="s">
        <v>172</v>
      </c>
      <c r="E235" s="204" t="s">
        <v>1132</v>
      </c>
      <c r="F235" s="205" t="s">
        <v>1133</v>
      </c>
      <c r="G235" s="205"/>
      <c r="H235" s="205"/>
      <c r="I235" s="205"/>
      <c r="J235" s="206" t="s">
        <v>261</v>
      </c>
      <c r="K235" s="207" t="n">
        <v>4.681</v>
      </c>
      <c r="L235" s="208" t="n">
        <v>0</v>
      </c>
      <c r="M235" s="208"/>
      <c r="N235" s="209" t="n">
        <f aca="false">ROUND(L235*K235,2)</f>
        <v>0</v>
      </c>
      <c r="O235" s="209"/>
      <c r="P235" s="209"/>
      <c r="Q235" s="209"/>
      <c r="R235" s="35"/>
      <c r="T235" s="210"/>
      <c r="U235" s="44" t="s">
        <v>50</v>
      </c>
      <c r="V235" s="34"/>
      <c r="W235" s="211" t="n">
        <f aca="false">V235*K235</f>
        <v>0</v>
      </c>
      <c r="X235" s="211" t="n">
        <v>0</v>
      </c>
      <c r="Y235" s="211" t="n">
        <f aca="false">X235*K235</f>
        <v>0</v>
      </c>
      <c r="Z235" s="211" t="n">
        <v>0</v>
      </c>
      <c r="AA235" s="212" t="n">
        <f aca="false">Z235*K235</f>
        <v>0</v>
      </c>
      <c r="AR235" s="10" t="s">
        <v>176</v>
      </c>
      <c r="AT235" s="10" t="s">
        <v>172</v>
      </c>
      <c r="AU235" s="10" t="s">
        <v>112</v>
      </c>
      <c r="AY235" s="10" t="s">
        <v>171</v>
      </c>
      <c r="BE235" s="127" t="n">
        <f aca="false">IF(U235="základní",N235,0)</f>
        <v>0</v>
      </c>
      <c r="BF235" s="127" t="n">
        <f aca="false">IF(U235="snížená",N235,0)</f>
        <v>0</v>
      </c>
      <c r="BG235" s="127" t="n">
        <f aca="false">IF(U235="zákl. přenesená",N235,0)</f>
        <v>0</v>
      </c>
      <c r="BH235" s="127" t="n">
        <f aca="false">IF(U235="sníž. přenesená",N235,0)</f>
        <v>0</v>
      </c>
      <c r="BI235" s="127" t="n">
        <f aca="false">IF(U235="nulová",N235,0)</f>
        <v>0</v>
      </c>
      <c r="BJ235" s="10" t="s">
        <v>93</v>
      </c>
      <c r="BK235" s="127" t="n">
        <f aca="false">ROUND(L235*K235,2)</f>
        <v>0</v>
      </c>
      <c r="BL235" s="10" t="s">
        <v>176</v>
      </c>
      <c r="BM235" s="10" t="s">
        <v>1134</v>
      </c>
    </row>
    <row r="236" s="190" customFormat="true" ht="29.9" hidden="false" customHeight="true" outlineLevel="0" collapsed="false">
      <c r="B236" s="191"/>
      <c r="C236" s="192"/>
      <c r="D236" s="201" t="s">
        <v>125</v>
      </c>
      <c r="E236" s="201"/>
      <c r="F236" s="201"/>
      <c r="G236" s="201"/>
      <c r="H236" s="201"/>
      <c r="I236" s="201"/>
      <c r="J236" s="201"/>
      <c r="K236" s="201"/>
      <c r="L236" s="201"/>
      <c r="M236" s="201"/>
      <c r="N236" s="250" t="n">
        <f aca="false">BK236</f>
        <v>0</v>
      </c>
      <c r="O236" s="250"/>
      <c r="P236" s="250"/>
      <c r="Q236" s="250"/>
      <c r="R236" s="194"/>
      <c r="T236" s="195"/>
      <c r="U236" s="192"/>
      <c r="V236" s="192"/>
      <c r="W236" s="196" t="n">
        <f aca="false">SUM(W237:W312)</f>
        <v>0</v>
      </c>
      <c r="X236" s="192"/>
      <c r="Y236" s="196" t="n">
        <f aca="false">SUM(Y237:Y312)</f>
        <v>32.64203779</v>
      </c>
      <c r="Z236" s="192"/>
      <c r="AA236" s="197" t="n">
        <f aca="false">SUM(AA237:AA312)</f>
        <v>0</v>
      </c>
      <c r="AR236" s="198" t="s">
        <v>93</v>
      </c>
      <c r="AT236" s="199" t="s">
        <v>84</v>
      </c>
      <c r="AU236" s="199" t="s">
        <v>93</v>
      </c>
      <c r="AY236" s="198" t="s">
        <v>171</v>
      </c>
      <c r="BK236" s="200" t="n">
        <f aca="false">SUM(BK237:BK312)</f>
        <v>0</v>
      </c>
    </row>
    <row r="237" s="32" customFormat="true" ht="38.25" hidden="false" customHeight="true" outlineLevel="0" collapsed="false">
      <c r="B237" s="33"/>
      <c r="C237" s="203" t="s">
        <v>265</v>
      </c>
      <c r="D237" s="203" t="s">
        <v>172</v>
      </c>
      <c r="E237" s="204" t="s">
        <v>1135</v>
      </c>
      <c r="F237" s="205" t="s">
        <v>1136</v>
      </c>
      <c r="G237" s="205"/>
      <c r="H237" s="205"/>
      <c r="I237" s="205"/>
      <c r="J237" s="206" t="s">
        <v>261</v>
      </c>
      <c r="K237" s="207" t="n">
        <v>74.29</v>
      </c>
      <c r="L237" s="208" t="n">
        <v>0</v>
      </c>
      <c r="M237" s="208"/>
      <c r="N237" s="209" t="n">
        <f aca="false">ROUND(L237*K237,2)</f>
        <v>0</v>
      </c>
      <c r="O237" s="209"/>
      <c r="P237" s="209"/>
      <c r="Q237" s="209"/>
      <c r="R237" s="35"/>
      <c r="T237" s="210"/>
      <c r="U237" s="44" t="s">
        <v>50</v>
      </c>
      <c r="V237" s="34"/>
      <c r="W237" s="211" t="n">
        <f aca="false">V237*K237</f>
        <v>0</v>
      </c>
      <c r="X237" s="211" t="n">
        <v>0.29951</v>
      </c>
      <c r="Y237" s="211" t="n">
        <f aca="false">X237*K237</f>
        <v>22.2505979</v>
      </c>
      <c r="Z237" s="211" t="n">
        <v>0</v>
      </c>
      <c r="AA237" s="212" t="n">
        <f aca="false">Z237*K237</f>
        <v>0</v>
      </c>
      <c r="AR237" s="10" t="s">
        <v>176</v>
      </c>
      <c r="AT237" s="10" t="s">
        <v>172</v>
      </c>
      <c r="AU237" s="10" t="s">
        <v>112</v>
      </c>
      <c r="AY237" s="10" t="s">
        <v>171</v>
      </c>
      <c r="BE237" s="127" t="n">
        <f aca="false">IF(U237="základní",N237,0)</f>
        <v>0</v>
      </c>
      <c r="BF237" s="127" t="n">
        <f aca="false">IF(U237="snížená",N237,0)</f>
        <v>0</v>
      </c>
      <c r="BG237" s="127" t="n">
        <f aca="false">IF(U237="zákl. přenesená",N237,0)</f>
        <v>0</v>
      </c>
      <c r="BH237" s="127" t="n">
        <f aca="false">IF(U237="sníž. přenesená",N237,0)</f>
        <v>0</v>
      </c>
      <c r="BI237" s="127" t="n">
        <f aca="false">IF(U237="nulová",N237,0)</f>
        <v>0</v>
      </c>
      <c r="BJ237" s="10" t="s">
        <v>93</v>
      </c>
      <c r="BK237" s="127" t="n">
        <f aca="false">ROUND(L237*K237,2)</f>
        <v>0</v>
      </c>
      <c r="BL237" s="10" t="s">
        <v>176</v>
      </c>
      <c r="BM237" s="10" t="s">
        <v>1137</v>
      </c>
    </row>
    <row r="238" s="213" customFormat="true" ht="16.5" hidden="false" customHeight="true" outlineLevel="0" collapsed="false">
      <c r="B238" s="214"/>
      <c r="C238" s="215"/>
      <c r="D238" s="215"/>
      <c r="E238" s="216"/>
      <c r="F238" s="217" t="s">
        <v>1138</v>
      </c>
      <c r="G238" s="217"/>
      <c r="H238" s="217"/>
      <c r="I238" s="217"/>
      <c r="J238" s="215"/>
      <c r="K238" s="218" t="n">
        <v>5.018</v>
      </c>
      <c r="L238" s="215"/>
      <c r="M238" s="215"/>
      <c r="N238" s="215"/>
      <c r="O238" s="215"/>
      <c r="P238" s="215"/>
      <c r="Q238" s="215"/>
      <c r="R238" s="219"/>
      <c r="T238" s="220"/>
      <c r="U238" s="215"/>
      <c r="V238" s="215"/>
      <c r="W238" s="215"/>
      <c r="X238" s="215"/>
      <c r="Y238" s="215"/>
      <c r="Z238" s="215"/>
      <c r="AA238" s="221"/>
      <c r="AT238" s="222" t="s">
        <v>179</v>
      </c>
      <c r="AU238" s="222" t="s">
        <v>112</v>
      </c>
      <c r="AV238" s="213" t="s">
        <v>112</v>
      </c>
      <c r="AW238" s="213" t="s">
        <v>39</v>
      </c>
      <c r="AX238" s="213" t="s">
        <v>85</v>
      </c>
      <c r="AY238" s="222" t="s">
        <v>171</v>
      </c>
    </row>
    <row r="239" s="224" customFormat="true" ht="16.5" hidden="false" customHeight="true" outlineLevel="0" collapsed="false">
      <c r="B239" s="225"/>
      <c r="C239" s="226"/>
      <c r="D239" s="226"/>
      <c r="E239" s="227"/>
      <c r="F239" s="228" t="s">
        <v>1103</v>
      </c>
      <c r="G239" s="228"/>
      <c r="H239" s="228"/>
      <c r="I239" s="228"/>
      <c r="J239" s="226"/>
      <c r="K239" s="227"/>
      <c r="L239" s="226"/>
      <c r="M239" s="226"/>
      <c r="N239" s="226"/>
      <c r="O239" s="226"/>
      <c r="P239" s="226"/>
      <c r="Q239" s="226"/>
      <c r="R239" s="229"/>
      <c r="T239" s="230"/>
      <c r="U239" s="226"/>
      <c r="V239" s="226"/>
      <c r="W239" s="226"/>
      <c r="X239" s="226"/>
      <c r="Y239" s="226"/>
      <c r="Z239" s="226"/>
      <c r="AA239" s="231"/>
      <c r="AT239" s="232" t="s">
        <v>179</v>
      </c>
      <c r="AU239" s="232" t="s">
        <v>112</v>
      </c>
      <c r="AV239" s="224" t="s">
        <v>93</v>
      </c>
      <c r="AW239" s="224" t="s">
        <v>39</v>
      </c>
      <c r="AX239" s="224" t="s">
        <v>85</v>
      </c>
      <c r="AY239" s="232" t="s">
        <v>171</v>
      </c>
    </row>
    <row r="240" s="213" customFormat="true" ht="38.25" hidden="false" customHeight="true" outlineLevel="0" collapsed="false">
      <c r="B240" s="214"/>
      <c r="C240" s="215"/>
      <c r="D240" s="215"/>
      <c r="E240" s="216"/>
      <c r="F240" s="223" t="s">
        <v>1139</v>
      </c>
      <c r="G240" s="223"/>
      <c r="H240" s="223"/>
      <c r="I240" s="223"/>
      <c r="J240" s="215"/>
      <c r="K240" s="218" t="n">
        <v>12.032</v>
      </c>
      <c r="L240" s="215"/>
      <c r="M240" s="215"/>
      <c r="N240" s="215"/>
      <c r="O240" s="215"/>
      <c r="P240" s="215"/>
      <c r="Q240" s="215"/>
      <c r="R240" s="219"/>
      <c r="T240" s="220"/>
      <c r="U240" s="215"/>
      <c r="V240" s="215"/>
      <c r="W240" s="215"/>
      <c r="X240" s="215"/>
      <c r="Y240" s="215"/>
      <c r="Z240" s="215"/>
      <c r="AA240" s="221"/>
      <c r="AT240" s="222" t="s">
        <v>179</v>
      </c>
      <c r="AU240" s="222" t="s">
        <v>112</v>
      </c>
      <c r="AV240" s="213" t="s">
        <v>112</v>
      </c>
      <c r="AW240" s="213" t="s">
        <v>39</v>
      </c>
      <c r="AX240" s="213" t="s">
        <v>85</v>
      </c>
      <c r="AY240" s="222" t="s">
        <v>171</v>
      </c>
    </row>
    <row r="241" s="224" customFormat="true" ht="16.5" hidden="false" customHeight="true" outlineLevel="0" collapsed="false">
      <c r="B241" s="225"/>
      <c r="C241" s="226"/>
      <c r="D241" s="226"/>
      <c r="E241" s="227"/>
      <c r="F241" s="228" t="s">
        <v>1140</v>
      </c>
      <c r="G241" s="228"/>
      <c r="H241" s="228"/>
      <c r="I241" s="228"/>
      <c r="J241" s="226"/>
      <c r="K241" s="227"/>
      <c r="L241" s="226"/>
      <c r="M241" s="226"/>
      <c r="N241" s="226"/>
      <c r="O241" s="226"/>
      <c r="P241" s="226"/>
      <c r="Q241" s="226"/>
      <c r="R241" s="229"/>
      <c r="T241" s="230"/>
      <c r="U241" s="226"/>
      <c r="V241" s="226"/>
      <c r="W241" s="226"/>
      <c r="X241" s="226"/>
      <c r="Y241" s="226"/>
      <c r="Z241" s="226"/>
      <c r="AA241" s="231"/>
      <c r="AT241" s="232" t="s">
        <v>179</v>
      </c>
      <c r="AU241" s="232" t="s">
        <v>112</v>
      </c>
      <c r="AV241" s="224" t="s">
        <v>93</v>
      </c>
      <c r="AW241" s="224" t="s">
        <v>39</v>
      </c>
      <c r="AX241" s="224" t="s">
        <v>85</v>
      </c>
      <c r="AY241" s="232" t="s">
        <v>171</v>
      </c>
    </row>
    <row r="242" s="213" customFormat="true" ht="16.5" hidden="false" customHeight="true" outlineLevel="0" collapsed="false">
      <c r="B242" s="214"/>
      <c r="C242" s="215"/>
      <c r="D242" s="215"/>
      <c r="E242" s="216"/>
      <c r="F242" s="223" t="s">
        <v>1141</v>
      </c>
      <c r="G242" s="223"/>
      <c r="H242" s="223"/>
      <c r="I242" s="223"/>
      <c r="J242" s="215"/>
      <c r="K242" s="218" t="n">
        <v>14.7</v>
      </c>
      <c r="L242" s="215"/>
      <c r="M242" s="215"/>
      <c r="N242" s="215"/>
      <c r="O242" s="215"/>
      <c r="P242" s="215"/>
      <c r="Q242" s="215"/>
      <c r="R242" s="219"/>
      <c r="T242" s="220"/>
      <c r="U242" s="215"/>
      <c r="V242" s="215"/>
      <c r="W242" s="215"/>
      <c r="X242" s="215"/>
      <c r="Y242" s="215"/>
      <c r="Z242" s="215"/>
      <c r="AA242" s="221"/>
      <c r="AT242" s="222" t="s">
        <v>179</v>
      </c>
      <c r="AU242" s="222" t="s">
        <v>112</v>
      </c>
      <c r="AV242" s="213" t="s">
        <v>112</v>
      </c>
      <c r="AW242" s="213" t="s">
        <v>39</v>
      </c>
      <c r="AX242" s="213" t="s">
        <v>85</v>
      </c>
      <c r="AY242" s="222" t="s">
        <v>171</v>
      </c>
    </row>
    <row r="243" s="224" customFormat="true" ht="16.5" hidden="false" customHeight="true" outlineLevel="0" collapsed="false">
      <c r="B243" s="225"/>
      <c r="C243" s="226"/>
      <c r="D243" s="226"/>
      <c r="E243" s="227"/>
      <c r="F243" s="228" t="s">
        <v>1142</v>
      </c>
      <c r="G243" s="228"/>
      <c r="H243" s="228"/>
      <c r="I243" s="228"/>
      <c r="J243" s="226"/>
      <c r="K243" s="227"/>
      <c r="L243" s="226"/>
      <c r="M243" s="226"/>
      <c r="N243" s="226"/>
      <c r="O243" s="226"/>
      <c r="P243" s="226"/>
      <c r="Q243" s="226"/>
      <c r="R243" s="229"/>
      <c r="T243" s="230"/>
      <c r="U243" s="226"/>
      <c r="V243" s="226"/>
      <c r="W243" s="226"/>
      <c r="X243" s="226"/>
      <c r="Y243" s="226"/>
      <c r="Z243" s="226"/>
      <c r="AA243" s="231"/>
      <c r="AT243" s="232" t="s">
        <v>179</v>
      </c>
      <c r="AU243" s="232" t="s">
        <v>112</v>
      </c>
      <c r="AV243" s="224" t="s">
        <v>93</v>
      </c>
      <c r="AW243" s="224" t="s">
        <v>39</v>
      </c>
      <c r="AX243" s="224" t="s">
        <v>85</v>
      </c>
      <c r="AY243" s="232" t="s">
        <v>171</v>
      </c>
    </row>
    <row r="244" s="213" customFormat="true" ht="16.5" hidden="false" customHeight="true" outlineLevel="0" collapsed="false">
      <c r="B244" s="214"/>
      <c r="C244" s="215"/>
      <c r="D244" s="215"/>
      <c r="E244" s="216"/>
      <c r="F244" s="223" t="s">
        <v>1143</v>
      </c>
      <c r="G244" s="223"/>
      <c r="H244" s="223"/>
      <c r="I244" s="223"/>
      <c r="J244" s="215"/>
      <c r="K244" s="218" t="n">
        <v>12.375</v>
      </c>
      <c r="L244" s="215"/>
      <c r="M244" s="215"/>
      <c r="N244" s="215"/>
      <c r="O244" s="215"/>
      <c r="P244" s="215"/>
      <c r="Q244" s="215"/>
      <c r="R244" s="219"/>
      <c r="T244" s="220"/>
      <c r="U244" s="215"/>
      <c r="V244" s="215"/>
      <c r="W244" s="215"/>
      <c r="X244" s="215"/>
      <c r="Y244" s="215"/>
      <c r="Z244" s="215"/>
      <c r="AA244" s="221"/>
      <c r="AT244" s="222" t="s">
        <v>179</v>
      </c>
      <c r="AU244" s="222" t="s">
        <v>112</v>
      </c>
      <c r="AV244" s="213" t="s">
        <v>112</v>
      </c>
      <c r="AW244" s="213" t="s">
        <v>39</v>
      </c>
      <c r="AX244" s="213" t="s">
        <v>85</v>
      </c>
      <c r="AY244" s="222" t="s">
        <v>171</v>
      </c>
    </row>
    <row r="245" s="224" customFormat="true" ht="16.5" hidden="false" customHeight="true" outlineLevel="0" collapsed="false">
      <c r="B245" s="225"/>
      <c r="C245" s="226"/>
      <c r="D245" s="226"/>
      <c r="E245" s="227"/>
      <c r="F245" s="228" t="s">
        <v>1144</v>
      </c>
      <c r="G245" s="228"/>
      <c r="H245" s="228"/>
      <c r="I245" s="228"/>
      <c r="J245" s="226"/>
      <c r="K245" s="227"/>
      <c r="L245" s="226"/>
      <c r="M245" s="226"/>
      <c r="N245" s="226"/>
      <c r="O245" s="226"/>
      <c r="P245" s="226"/>
      <c r="Q245" s="226"/>
      <c r="R245" s="229"/>
      <c r="T245" s="230"/>
      <c r="U245" s="226"/>
      <c r="V245" s="226"/>
      <c r="W245" s="226"/>
      <c r="X245" s="226"/>
      <c r="Y245" s="226"/>
      <c r="Z245" s="226"/>
      <c r="AA245" s="231"/>
      <c r="AT245" s="232" t="s">
        <v>179</v>
      </c>
      <c r="AU245" s="232" t="s">
        <v>112</v>
      </c>
      <c r="AV245" s="224" t="s">
        <v>93</v>
      </c>
      <c r="AW245" s="224" t="s">
        <v>39</v>
      </c>
      <c r="AX245" s="224" t="s">
        <v>85</v>
      </c>
      <c r="AY245" s="232" t="s">
        <v>171</v>
      </c>
    </row>
    <row r="246" s="213" customFormat="true" ht="38.25" hidden="false" customHeight="true" outlineLevel="0" collapsed="false">
      <c r="B246" s="214"/>
      <c r="C246" s="215"/>
      <c r="D246" s="215"/>
      <c r="E246" s="216"/>
      <c r="F246" s="223" t="s">
        <v>1145</v>
      </c>
      <c r="G246" s="223"/>
      <c r="H246" s="223"/>
      <c r="I246" s="223"/>
      <c r="J246" s="215"/>
      <c r="K246" s="218" t="n">
        <v>32.64</v>
      </c>
      <c r="L246" s="215"/>
      <c r="M246" s="215"/>
      <c r="N246" s="215"/>
      <c r="O246" s="215"/>
      <c r="P246" s="215"/>
      <c r="Q246" s="215"/>
      <c r="R246" s="219"/>
      <c r="T246" s="220"/>
      <c r="U246" s="215"/>
      <c r="V246" s="215"/>
      <c r="W246" s="215"/>
      <c r="X246" s="215"/>
      <c r="Y246" s="215"/>
      <c r="Z246" s="215"/>
      <c r="AA246" s="221"/>
      <c r="AT246" s="222" t="s">
        <v>179</v>
      </c>
      <c r="AU246" s="222" t="s">
        <v>112</v>
      </c>
      <c r="AV246" s="213" t="s">
        <v>112</v>
      </c>
      <c r="AW246" s="213" t="s">
        <v>39</v>
      </c>
      <c r="AX246" s="213" t="s">
        <v>85</v>
      </c>
      <c r="AY246" s="222" t="s">
        <v>171</v>
      </c>
    </row>
    <row r="247" s="213" customFormat="true" ht="16.5" hidden="false" customHeight="true" outlineLevel="0" collapsed="false">
      <c r="B247" s="214"/>
      <c r="C247" s="215"/>
      <c r="D247" s="215"/>
      <c r="E247" s="216"/>
      <c r="F247" s="223" t="s">
        <v>1146</v>
      </c>
      <c r="G247" s="223"/>
      <c r="H247" s="223"/>
      <c r="I247" s="223"/>
      <c r="J247" s="215"/>
      <c r="K247" s="218" t="n">
        <v>-2.475</v>
      </c>
      <c r="L247" s="215"/>
      <c r="M247" s="215"/>
      <c r="N247" s="215"/>
      <c r="O247" s="215"/>
      <c r="P247" s="215"/>
      <c r="Q247" s="215"/>
      <c r="R247" s="219"/>
      <c r="T247" s="220"/>
      <c r="U247" s="215"/>
      <c r="V247" s="215"/>
      <c r="W247" s="215"/>
      <c r="X247" s="215"/>
      <c r="Y247" s="215"/>
      <c r="Z247" s="215"/>
      <c r="AA247" s="221"/>
      <c r="AT247" s="222" t="s">
        <v>179</v>
      </c>
      <c r="AU247" s="222" t="s">
        <v>112</v>
      </c>
      <c r="AV247" s="213" t="s">
        <v>112</v>
      </c>
      <c r="AW247" s="213" t="s">
        <v>39</v>
      </c>
      <c r="AX247" s="213" t="s">
        <v>85</v>
      </c>
      <c r="AY247" s="222" t="s">
        <v>171</v>
      </c>
    </row>
    <row r="248" s="224" customFormat="true" ht="16.5" hidden="false" customHeight="true" outlineLevel="0" collapsed="false">
      <c r="B248" s="225"/>
      <c r="C248" s="226"/>
      <c r="D248" s="226"/>
      <c r="E248" s="227"/>
      <c r="F248" s="228" t="s">
        <v>1147</v>
      </c>
      <c r="G248" s="228"/>
      <c r="H248" s="228"/>
      <c r="I248" s="228"/>
      <c r="J248" s="226"/>
      <c r="K248" s="227"/>
      <c r="L248" s="226"/>
      <c r="M248" s="226"/>
      <c r="N248" s="226"/>
      <c r="O248" s="226"/>
      <c r="P248" s="226"/>
      <c r="Q248" s="226"/>
      <c r="R248" s="229"/>
      <c r="T248" s="230"/>
      <c r="U248" s="226"/>
      <c r="V248" s="226"/>
      <c r="W248" s="226"/>
      <c r="X248" s="226"/>
      <c r="Y248" s="226"/>
      <c r="Z248" s="226"/>
      <c r="AA248" s="231"/>
      <c r="AT248" s="232" t="s">
        <v>179</v>
      </c>
      <c r="AU248" s="232" t="s">
        <v>112</v>
      </c>
      <c r="AV248" s="224" t="s">
        <v>93</v>
      </c>
      <c r="AW248" s="224" t="s">
        <v>39</v>
      </c>
      <c r="AX248" s="224" t="s">
        <v>85</v>
      </c>
      <c r="AY248" s="232" t="s">
        <v>171</v>
      </c>
    </row>
    <row r="249" s="233" customFormat="true" ht="16.5" hidden="false" customHeight="true" outlineLevel="0" collapsed="false">
      <c r="B249" s="234"/>
      <c r="C249" s="235"/>
      <c r="D249" s="235"/>
      <c r="E249" s="236"/>
      <c r="F249" s="237" t="s">
        <v>219</v>
      </c>
      <c r="G249" s="237"/>
      <c r="H249" s="237"/>
      <c r="I249" s="237"/>
      <c r="J249" s="235"/>
      <c r="K249" s="238" t="n">
        <v>74.29</v>
      </c>
      <c r="L249" s="235"/>
      <c r="M249" s="235"/>
      <c r="N249" s="235"/>
      <c r="O249" s="235"/>
      <c r="P249" s="235"/>
      <c r="Q249" s="235"/>
      <c r="R249" s="239"/>
      <c r="T249" s="240"/>
      <c r="U249" s="235"/>
      <c r="V249" s="235"/>
      <c r="W249" s="235"/>
      <c r="X249" s="235"/>
      <c r="Y249" s="235"/>
      <c r="Z249" s="235"/>
      <c r="AA249" s="241"/>
      <c r="AT249" s="242" t="s">
        <v>179</v>
      </c>
      <c r="AU249" s="242" t="s">
        <v>112</v>
      </c>
      <c r="AV249" s="233" t="s">
        <v>176</v>
      </c>
      <c r="AW249" s="233" t="s">
        <v>39</v>
      </c>
      <c r="AX249" s="233" t="s">
        <v>93</v>
      </c>
      <c r="AY249" s="242" t="s">
        <v>171</v>
      </c>
    </row>
    <row r="250" s="32" customFormat="true" ht="25.5" hidden="false" customHeight="true" outlineLevel="0" collapsed="false">
      <c r="B250" s="33"/>
      <c r="C250" s="203" t="s">
        <v>269</v>
      </c>
      <c r="D250" s="203" t="s">
        <v>172</v>
      </c>
      <c r="E250" s="204" t="s">
        <v>1148</v>
      </c>
      <c r="F250" s="205" t="s">
        <v>1149</v>
      </c>
      <c r="G250" s="205"/>
      <c r="H250" s="205"/>
      <c r="I250" s="205"/>
      <c r="J250" s="206" t="s">
        <v>325</v>
      </c>
      <c r="K250" s="207" t="n">
        <v>6</v>
      </c>
      <c r="L250" s="208" t="n">
        <v>0</v>
      </c>
      <c r="M250" s="208"/>
      <c r="N250" s="209" t="n">
        <f aca="false">ROUND(L250*K250,2)</f>
        <v>0</v>
      </c>
      <c r="O250" s="209"/>
      <c r="P250" s="209"/>
      <c r="Q250" s="209"/>
      <c r="R250" s="35"/>
      <c r="T250" s="210"/>
      <c r="U250" s="44" t="s">
        <v>50</v>
      </c>
      <c r="V250" s="34"/>
      <c r="W250" s="211" t="n">
        <f aca="false">V250*K250</f>
        <v>0</v>
      </c>
      <c r="X250" s="211" t="n">
        <v>0.02588</v>
      </c>
      <c r="Y250" s="211" t="n">
        <f aca="false">X250*K250</f>
        <v>0.15528</v>
      </c>
      <c r="Z250" s="211" t="n">
        <v>0</v>
      </c>
      <c r="AA250" s="212" t="n">
        <f aca="false">Z250*K250</f>
        <v>0</v>
      </c>
      <c r="AR250" s="10" t="s">
        <v>176</v>
      </c>
      <c r="AT250" s="10" t="s">
        <v>172</v>
      </c>
      <c r="AU250" s="10" t="s">
        <v>112</v>
      </c>
      <c r="AY250" s="10" t="s">
        <v>171</v>
      </c>
      <c r="BE250" s="127" t="n">
        <f aca="false">IF(U250="základní",N250,0)</f>
        <v>0</v>
      </c>
      <c r="BF250" s="127" t="n">
        <f aca="false">IF(U250="snížená",N250,0)</f>
        <v>0</v>
      </c>
      <c r="BG250" s="127" t="n">
        <f aca="false">IF(U250="zákl. přenesená",N250,0)</f>
        <v>0</v>
      </c>
      <c r="BH250" s="127" t="n">
        <f aca="false">IF(U250="sníž. přenesená",N250,0)</f>
        <v>0</v>
      </c>
      <c r="BI250" s="127" t="n">
        <f aca="false">IF(U250="nulová",N250,0)</f>
        <v>0</v>
      </c>
      <c r="BJ250" s="10" t="s">
        <v>93</v>
      </c>
      <c r="BK250" s="127" t="n">
        <f aca="false">ROUND(L250*K250,2)</f>
        <v>0</v>
      </c>
      <c r="BL250" s="10" t="s">
        <v>176</v>
      </c>
      <c r="BM250" s="10" t="s">
        <v>1150</v>
      </c>
    </row>
    <row r="251" s="213" customFormat="true" ht="16.5" hidden="false" customHeight="true" outlineLevel="0" collapsed="false">
      <c r="B251" s="214"/>
      <c r="C251" s="215"/>
      <c r="D251" s="215"/>
      <c r="E251" s="216"/>
      <c r="F251" s="217" t="s">
        <v>112</v>
      </c>
      <c r="G251" s="217"/>
      <c r="H251" s="217"/>
      <c r="I251" s="217"/>
      <c r="J251" s="215"/>
      <c r="K251" s="218" t="n">
        <v>2</v>
      </c>
      <c r="L251" s="215"/>
      <c r="M251" s="215"/>
      <c r="N251" s="215"/>
      <c r="O251" s="215"/>
      <c r="P251" s="215"/>
      <c r="Q251" s="215"/>
      <c r="R251" s="219"/>
      <c r="T251" s="220"/>
      <c r="U251" s="215"/>
      <c r="V251" s="215"/>
      <c r="W251" s="215"/>
      <c r="X251" s="215"/>
      <c r="Y251" s="215"/>
      <c r="Z251" s="215"/>
      <c r="AA251" s="221"/>
      <c r="AT251" s="222" t="s">
        <v>179</v>
      </c>
      <c r="AU251" s="222" t="s">
        <v>112</v>
      </c>
      <c r="AV251" s="213" t="s">
        <v>112</v>
      </c>
      <c r="AW251" s="213" t="s">
        <v>39</v>
      </c>
      <c r="AX251" s="213" t="s">
        <v>85</v>
      </c>
      <c r="AY251" s="222" t="s">
        <v>171</v>
      </c>
    </row>
    <row r="252" s="224" customFormat="true" ht="16.5" hidden="false" customHeight="true" outlineLevel="0" collapsed="false">
      <c r="B252" s="225"/>
      <c r="C252" s="226"/>
      <c r="D252" s="226"/>
      <c r="E252" s="227"/>
      <c r="F252" s="228" t="s">
        <v>1151</v>
      </c>
      <c r="G252" s="228"/>
      <c r="H252" s="228"/>
      <c r="I252" s="228"/>
      <c r="J252" s="226"/>
      <c r="K252" s="227"/>
      <c r="L252" s="226"/>
      <c r="M252" s="226"/>
      <c r="N252" s="226"/>
      <c r="O252" s="226"/>
      <c r="P252" s="226"/>
      <c r="Q252" s="226"/>
      <c r="R252" s="229"/>
      <c r="T252" s="230"/>
      <c r="U252" s="226"/>
      <c r="V252" s="226"/>
      <c r="W252" s="226"/>
      <c r="X252" s="226"/>
      <c r="Y252" s="226"/>
      <c r="Z252" s="226"/>
      <c r="AA252" s="231"/>
      <c r="AT252" s="232" t="s">
        <v>179</v>
      </c>
      <c r="AU252" s="232" t="s">
        <v>112</v>
      </c>
      <c r="AV252" s="224" t="s">
        <v>93</v>
      </c>
      <c r="AW252" s="224" t="s">
        <v>39</v>
      </c>
      <c r="AX252" s="224" t="s">
        <v>85</v>
      </c>
      <c r="AY252" s="232" t="s">
        <v>171</v>
      </c>
    </row>
    <row r="253" s="213" customFormat="true" ht="16.5" hidden="false" customHeight="true" outlineLevel="0" collapsed="false">
      <c r="B253" s="214"/>
      <c r="C253" s="215"/>
      <c r="D253" s="215"/>
      <c r="E253" s="216"/>
      <c r="F253" s="223" t="s">
        <v>112</v>
      </c>
      <c r="G253" s="223"/>
      <c r="H253" s="223"/>
      <c r="I253" s="223"/>
      <c r="J253" s="215"/>
      <c r="K253" s="218" t="n">
        <v>2</v>
      </c>
      <c r="L253" s="215"/>
      <c r="M253" s="215"/>
      <c r="N253" s="215"/>
      <c r="O253" s="215"/>
      <c r="P253" s="215"/>
      <c r="Q253" s="215"/>
      <c r="R253" s="219"/>
      <c r="T253" s="220"/>
      <c r="U253" s="215"/>
      <c r="V253" s="215"/>
      <c r="W253" s="215"/>
      <c r="X253" s="215"/>
      <c r="Y253" s="215"/>
      <c r="Z253" s="215"/>
      <c r="AA253" s="221"/>
      <c r="AT253" s="222" t="s">
        <v>179</v>
      </c>
      <c r="AU253" s="222" t="s">
        <v>112</v>
      </c>
      <c r="AV253" s="213" t="s">
        <v>112</v>
      </c>
      <c r="AW253" s="213" t="s">
        <v>39</v>
      </c>
      <c r="AX253" s="213" t="s">
        <v>85</v>
      </c>
      <c r="AY253" s="222" t="s">
        <v>171</v>
      </c>
    </row>
    <row r="254" s="224" customFormat="true" ht="16.5" hidden="false" customHeight="true" outlineLevel="0" collapsed="false">
      <c r="B254" s="225"/>
      <c r="C254" s="226"/>
      <c r="D254" s="226"/>
      <c r="E254" s="227"/>
      <c r="F254" s="228" t="s">
        <v>1152</v>
      </c>
      <c r="G254" s="228"/>
      <c r="H254" s="228"/>
      <c r="I254" s="228"/>
      <c r="J254" s="226"/>
      <c r="K254" s="227"/>
      <c r="L254" s="226"/>
      <c r="M254" s="226"/>
      <c r="N254" s="226"/>
      <c r="O254" s="226"/>
      <c r="P254" s="226"/>
      <c r="Q254" s="226"/>
      <c r="R254" s="229"/>
      <c r="T254" s="230"/>
      <c r="U254" s="226"/>
      <c r="V254" s="226"/>
      <c r="W254" s="226"/>
      <c r="X254" s="226"/>
      <c r="Y254" s="226"/>
      <c r="Z254" s="226"/>
      <c r="AA254" s="231"/>
      <c r="AT254" s="232" t="s">
        <v>179</v>
      </c>
      <c r="AU254" s="232" t="s">
        <v>112</v>
      </c>
      <c r="AV254" s="224" t="s">
        <v>93</v>
      </c>
      <c r="AW254" s="224" t="s">
        <v>39</v>
      </c>
      <c r="AX254" s="224" t="s">
        <v>85</v>
      </c>
      <c r="AY254" s="232" t="s">
        <v>171</v>
      </c>
    </row>
    <row r="255" s="213" customFormat="true" ht="16.5" hidden="false" customHeight="true" outlineLevel="0" collapsed="false">
      <c r="B255" s="214"/>
      <c r="C255" s="215"/>
      <c r="D255" s="215"/>
      <c r="E255" s="216"/>
      <c r="F255" s="223" t="s">
        <v>112</v>
      </c>
      <c r="G255" s="223"/>
      <c r="H255" s="223"/>
      <c r="I255" s="223"/>
      <c r="J255" s="215"/>
      <c r="K255" s="218" t="n">
        <v>2</v>
      </c>
      <c r="L255" s="215"/>
      <c r="M255" s="215"/>
      <c r="N255" s="215"/>
      <c r="O255" s="215"/>
      <c r="P255" s="215"/>
      <c r="Q255" s="215"/>
      <c r="R255" s="219"/>
      <c r="T255" s="220"/>
      <c r="U255" s="215"/>
      <c r="V255" s="215"/>
      <c r="W255" s="215"/>
      <c r="X255" s="215"/>
      <c r="Y255" s="215"/>
      <c r="Z255" s="215"/>
      <c r="AA255" s="221"/>
      <c r="AT255" s="222" t="s">
        <v>179</v>
      </c>
      <c r="AU255" s="222" t="s">
        <v>112</v>
      </c>
      <c r="AV255" s="213" t="s">
        <v>112</v>
      </c>
      <c r="AW255" s="213" t="s">
        <v>39</v>
      </c>
      <c r="AX255" s="213" t="s">
        <v>85</v>
      </c>
      <c r="AY255" s="222" t="s">
        <v>171</v>
      </c>
    </row>
    <row r="256" s="224" customFormat="true" ht="16.5" hidden="false" customHeight="true" outlineLevel="0" collapsed="false">
      <c r="B256" s="225"/>
      <c r="C256" s="226"/>
      <c r="D256" s="226"/>
      <c r="E256" s="227"/>
      <c r="F256" s="228" t="s">
        <v>1153</v>
      </c>
      <c r="G256" s="228"/>
      <c r="H256" s="228"/>
      <c r="I256" s="228"/>
      <c r="J256" s="226"/>
      <c r="K256" s="227"/>
      <c r="L256" s="226"/>
      <c r="M256" s="226"/>
      <c r="N256" s="226"/>
      <c r="O256" s="226"/>
      <c r="P256" s="226"/>
      <c r="Q256" s="226"/>
      <c r="R256" s="229"/>
      <c r="T256" s="230"/>
      <c r="U256" s="226"/>
      <c r="V256" s="226"/>
      <c r="W256" s="226"/>
      <c r="X256" s="226"/>
      <c r="Y256" s="226"/>
      <c r="Z256" s="226"/>
      <c r="AA256" s="231"/>
      <c r="AT256" s="232" t="s">
        <v>179</v>
      </c>
      <c r="AU256" s="232" t="s">
        <v>112</v>
      </c>
      <c r="AV256" s="224" t="s">
        <v>93</v>
      </c>
      <c r="AW256" s="224" t="s">
        <v>39</v>
      </c>
      <c r="AX256" s="224" t="s">
        <v>85</v>
      </c>
      <c r="AY256" s="232" t="s">
        <v>171</v>
      </c>
    </row>
    <row r="257" s="233" customFormat="true" ht="16.5" hidden="false" customHeight="true" outlineLevel="0" collapsed="false">
      <c r="B257" s="234"/>
      <c r="C257" s="235"/>
      <c r="D257" s="235"/>
      <c r="E257" s="236"/>
      <c r="F257" s="237" t="s">
        <v>219</v>
      </c>
      <c r="G257" s="237"/>
      <c r="H257" s="237"/>
      <c r="I257" s="237"/>
      <c r="J257" s="235"/>
      <c r="K257" s="238" t="n">
        <v>6</v>
      </c>
      <c r="L257" s="235"/>
      <c r="M257" s="235"/>
      <c r="N257" s="235"/>
      <c r="O257" s="235"/>
      <c r="P257" s="235"/>
      <c r="Q257" s="235"/>
      <c r="R257" s="239"/>
      <c r="T257" s="240"/>
      <c r="U257" s="235"/>
      <c r="V257" s="235"/>
      <c r="W257" s="235"/>
      <c r="X257" s="235"/>
      <c r="Y257" s="235"/>
      <c r="Z257" s="235"/>
      <c r="AA257" s="241"/>
      <c r="AT257" s="242" t="s">
        <v>179</v>
      </c>
      <c r="AU257" s="242" t="s">
        <v>112</v>
      </c>
      <c r="AV257" s="233" t="s">
        <v>176</v>
      </c>
      <c r="AW257" s="233" t="s">
        <v>39</v>
      </c>
      <c r="AX257" s="233" t="s">
        <v>93</v>
      </c>
      <c r="AY257" s="242" t="s">
        <v>171</v>
      </c>
    </row>
    <row r="258" s="32" customFormat="true" ht="25.5" hidden="false" customHeight="true" outlineLevel="0" collapsed="false">
      <c r="B258" s="33"/>
      <c r="C258" s="243" t="s">
        <v>276</v>
      </c>
      <c r="D258" s="243" t="s">
        <v>243</v>
      </c>
      <c r="E258" s="244" t="s">
        <v>1154</v>
      </c>
      <c r="F258" s="245" t="s">
        <v>1155</v>
      </c>
      <c r="G258" s="245"/>
      <c r="H258" s="245"/>
      <c r="I258" s="245"/>
      <c r="J258" s="246" t="s">
        <v>325</v>
      </c>
      <c r="K258" s="247" t="n">
        <v>4</v>
      </c>
      <c r="L258" s="248" t="n">
        <v>0</v>
      </c>
      <c r="M258" s="248"/>
      <c r="N258" s="249" t="n">
        <f aca="false">ROUND(L258*K258,2)</f>
        <v>0</v>
      </c>
      <c r="O258" s="249"/>
      <c r="P258" s="249"/>
      <c r="Q258" s="249"/>
      <c r="R258" s="35"/>
      <c r="T258" s="210"/>
      <c r="U258" s="44" t="s">
        <v>50</v>
      </c>
      <c r="V258" s="34"/>
      <c r="W258" s="211" t="n">
        <f aca="false">V258*K258</f>
        <v>0</v>
      </c>
      <c r="X258" s="211" t="n">
        <v>0.084</v>
      </c>
      <c r="Y258" s="211" t="n">
        <f aca="false">X258*K258</f>
        <v>0.336</v>
      </c>
      <c r="Z258" s="211" t="n">
        <v>0</v>
      </c>
      <c r="AA258" s="212" t="n">
        <f aca="false">Z258*K258</f>
        <v>0</v>
      </c>
      <c r="AR258" s="10" t="s">
        <v>211</v>
      </c>
      <c r="AT258" s="10" t="s">
        <v>243</v>
      </c>
      <c r="AU258" s="10" t="s">
        <v>112</v>
      </c>
      <c r="AY258" s="10" t="s">
        <v>171</v>
      </c>
      <c r="BE258" s="127" t="n">
        <f aca="false">IF(U258="základní",N258,0)</f>
        <v>0</v>
      </c>
      <c r="BF258" s="127" t="n">
        <f aca="false">IF(U258="snížená",N258,0)</f>
        <v>0</v>
      </c>
      <c r="BG258" s="127" t="n">
        <f aca="false">IF(U258="zákl. přenesená",N258,0)</f>
        <v>0</v>
      </c>
      <c r="BH258" s="127" t="n">
        <f aca="false">IF(U258="sníž. přenesená",N258,0)</f>
        <v>0</v>
      </c>
      <c r="BI258" s="127" t="n">
        <f aca="false">IF(U258="nulová",N258,0)</f>
        <v>0</v>
      </c>
      <c r="BJ258" s="10" t="s">
        <v>93</v>
      </c>
      <c r="BK258" s="127" t="n">
        <f aca="false">ROUND(L258*K258,2)</f>
        <v>0</v>
      </c>
      <c r="BL258" s="10" t="s">
        <v>176</v>
      </c>
      <c r="BM258" s="10" t="s">
        <v>1156</v>
      </c>
    </row>
    <row r="259" s="213" customFormat="true" ht="16.5" hidden="false" customHeight="true" outlineLevel="0" collapsed="false">
      <c r="B259" s="214"/>
      <c r="C259" s="215"/>
      <c r="D259" s="215"/>
      <c r="E259" s="216"/>
      <c r="F259" s="217" t="s">
        <v>1157</v>
      </c>
      <c r="G259" s="217"/>
      <c r="H259" s="217"/>
      <c r="I259" s="217"/>
      <c r="J259" s="215"/>
      <c r="K259" s="218" t="n">
        <v>4</v>
      </c>
      <c r="L259" s="215"/>
      <c r="M259" s="215"/>
      <c r="N259" s="215"/>
      <c r="O259" s="215"/>
      <c r="P259" s="215"/>
      <c r="Q259" s="215"/>
      <c r="R259" s="219"/>
      <c r="T259" s="220"/>
      <c r="U259" s="215"/>
      <c r="V259" s="215"/>
      <c r="W259" s="215"/>
      <c r="X259" s="215"/>
      <c r="Y259" s="215"/>
      <c r="Z259" s="215"/>
      <c r="AA259" s="221"/>
      <c r="AT259" s="222" t="s">
        <v>179</v>
      </c>
      <c r="AU259" s="222" t="s">
        <v>112</v>
      </c>
      <c r="AV259" s="213" t="s">
        <v>112</v>
      </c>
      <c r="AW259" s="213" t="s">
        <v>39</v>
      </c>
      <c r="AX259" s="213" t="s">
        <v>93</v>
      </c>
      <c r="AY259" s="222" t="s">
        <v>171</v>
      </c>
    </row>
    <row r="260" s="32" customFormat="true" ht="25.5" hidden="false" customHeight="true" outlineLevel="0" collapsed="false">
      <c r="B260" s="33"/>
      <c r="C260" s="243" t="s">
        <v>10</v>
      </c>
      <c r="D260" s="243" t="s">
        <v>243</v>
      </c>
      <c r="E260" s="244" t="s">
        <v>1158</v>
      </c>
      <c r="F260" s="245" t="s">
        <v>1159</v>
      </c>
      <c r="G260" s="245"/>
      <c r="H260" s="245"/>
      <c r="I260" s="245"/>
      <c r="J260" s="246" t="s">
        <v>325</v>
      </c>
      <c r="K260" s="247" t="n">
        <v>2</v>
      </c>
      <c r="L260" s="248" t="n">
        <v>0</v>
      </c>
      <c r="M260" s="248"/>
      <c r="N260" s="249" t="n">
        <f aca="false">ROUND(L260*K260,2)</f>
        <v>0</v>
      </c>
      <c r="O260" s="249"/>
      <c r="P260" s="249"/>
      <c r="Q260" s="249"/>
      <c r="R260" s="35"/>
      <c r="T260" s="210"/>
      <c r="U260" s="44" t="s">
        <v>50</v>
      </c>
      <c r="V260" s="34"/>
      <c r="W260" s="211" t="n">
        <f aca="false">V260*K260</f>
        <v>0</v>
      </c>
      <c r="X260" s="211" t="n">
        <v>0.078</v>
      </c>
      <c r="Y260" s="211" t="n">
        <f aca="false">X260*K260</f>
        <v>0.156</v>
      </c>
      <c r="Z260" s="211" t="n">
        <v>0</v>
      </c>
      <c r="AA260" s="212" t="n">
        <f aca="false">Z260*K260</f>
        <v>0</v>
      </c>
      <c r="AR260" s="10" t="s">
        <v>211</v>
      </c>
      <c r="AT260" s="10" t="s">
        <v>243</v>
      </c>
      <c r="AU260" s="10" t="s">
        <v>112</v>
      </c>
      <c r="AY260" s="10" t="s">
        <v>171</v>
      </c>
      <c r="BE260" s="127" t="n">
        <f aca="false">IF(U260="základní",N260,0)</f>
        <v>0</v>
      </c>
      <c r="BF260" s="127" t="n">
        <f aca="false">IF(U260="snížená",N260,0)</f>
        <v>0</v>
      </c>
      <c r="BG260" s="127" t="n">
        <f aca="false">IF(U260="zákl. přenesená",N260,0)</f>
        <v>0</v>
      </c>
      <c r="BH260" s="127" t="n">
        <f aca="false">IF(U260="sníž. přenesená",N260,0)</f>
        <v>0</v>
      </c>
      <c r="BI260" s="127" t="n">
        <f aca="false">IF(U260="nulová",N260,0)</f>
        <v>0</v>
      </c>
      <c r="BJ260" s="10" t="s">
        <v>93</v>
      </c>
      <c r="BK260" s="127" t="n">
        <f aca="false">ROUND(L260*K260,2)</f>
        <v>0</v>
      </c>
      <c r="BL260" s="10" t="s">
        <v>176</v>
      </c>
      <c r="BM260" s="10" t="s">
        <v>1160</v>
      </c>
    </row>
    <row r="261" customFormat="false" ht="25.5" hidden="false" customHeight="true" outlineLevel="0" collapsed="false">
      <c r="A261" s="32"/>
      <c r="B261" s="33"/>
      <c r="C261" s="203" t="s">
        <v>283</v>
      </c>
      <c r="D261" s="203" t="s">
        <v>172</v>
      </c>
      <c r="E261" s="204" t="s">
        <v>1161</v>
      </c>
      <c r="F261" s="205" t="s">
        <v>1162</v>
      </c>
      <c r="G261" s="205"/>
      <c r="H261" s="205"/>
      <c r="I261" s="205"/>
      <c r="J261" s="206" t="s">
        <v>325</v>
      </c>
      <c r="K261" s="207" t="n">
        <v>3</v>
      </c>
      <c r="L261" s="208" t="n">
        <v>0</v>
      </c>
      <c r="M261" s="208"/>
      <c r="N261" s="209" t="n">
        <f aca="false">ROUND(L261*K261,2)</f>
        <v>0</v>
      </c>
      <c r="O261" s="209"/>
      <c r="P261" s="209"/>
      <c r="Q261" s="209"/>
      <c r="R261" s="35"/>
      <c r="T261" s="210"/>
      <c r="U261" s="44" t="s">
        <v>50</v>
      </c>
      <c r="V261" s="34"/>
      <c r="W261" s="211" t="n">
        <f aca="false">V261*K261</f>
        <v>0</v>
      </c>
      <c r="X261" s="211" t="n">
        <v>0.05455</v>
      </c>
      <c r="Y261" s="211" t="n">
        <f aca="false">X261*K261</f>
        <v>0.16365</v>
      </c>
      <c r="Z261" s="211" t="n">
        <v>0</v>
      </c>
      <c r="AA261" s="212" t="n">
        <f aca="false">Z261*K261</f>
        <v>0</v>
      </c>
      <c r="AR261" s="10" t="s">
        <v>176</v>
      </c>
      <c r="AT261" s="10" t="s">
        <v>172</v>
      </c>
      <c r="AU261" s="10" t="s">
        <v>112</v>
      </c>
      <c r="AY261" s="10" t="s">
        <v>171</v>
      </c>
      <c r="BE261" s="127" t="n">
        <f aca="false">IF(U261="základní",N261,0)</f>
        <v>0</v>
      </c>
      <c r="BF261" s="127" t="n">
        <f aca="false">IF(U261="snížená",N261,0)</f>
        <v>0</v>
      </c>
      <c r="BG261" s="127" t="n">
        <f aca="false">IF(U261="zákl. přenesená",N261,0)</f>
        <v>0</v>
      </c>
      <c r="BH261" s="127" t="n">
        <f aca="false">IF(U261="sníž. přenesená",N261,0)</f>
        <v>0</v>
      </c>
      <c r="BI261" s="127" t="n">
        <f aca="false">IF(U261="nulová",N261,0)</f>
        <v>0</v>
      </c>
      <c r="BJ261" s="10" t="s">
        <v>93</v>
      </c>
      <c r="BK261" s="127" t="n">
        <f aca="false">ROUND(L261*K261,2)</f>
        <v>0</v>
      </c>
      <c r="BL261" s="10" t="s">
        <v>176</v>
      </c>
      <c r="BM261" s="10" t="s">
        <v>1163</v>
      </c>
    </row>
    <row r="262" customFormat="false" ht="25.5" hidden="false" customHeight="true" outlineLevel="0" collapsed="false">
      <c r="A262" s="32"/>
      <c r="B262" s="33"/>
      <c r="C262" s="203" t="s">
        <v>292</v>
      </c>
      <c r="D262" s="203" t="s">
        <v>172</v>
      </c>
      <c r="E262" s="204" t="s">
        <v>1164</v>
      </c>
      <c r="F262" s="205" t="s">
        <v>1165</v>
      </c>
      <c r="G262" s="205"/>
      <c r="H262" s="205"/>
      <c r="I262" s="205"/>
      <c r="J262" s="206" t="s">
        <v>175</v>
      </c>
      <c r="K262" s="207" t="n">
        <v>0.192</v>
      </c>
      <c r="L262" s="208" t="n">
        <v>0</v>
      </c>
      <c r="M262" s="208"/>
      <c r="N262" s="209" t="n">
        <f aca="false">ROUND(L262*K262,2)</f>
        <v>0</v>
      </c>
      <c r="O262" s="209"/>
      <c r="P262" s="209"/>
      <c r="Q262" s="209"/>
      <c r="R262" s="35"/>
      <c r="T262" s="210"/>
      <c r="U262" s="44" t="s">
        <v>50</v>
      </c>
      <c r="V262" s="34"/>
      <c r="W262" s="211" t="n">
        <f aca="false">V262*K262</f>
        <v>0</v>
      </c>
      <c r="X262" s="211" t="n">
        <v>1.94302</v>
      </c>
      <c r="Y262" s="211" t="n">
        <f aca="false">X262*K262</f>
        <v>0.37305984</v>
      </c>
      <c r="Z262" s="211" t="n">
        <v>0</v>
      </c>
      <c r="AA262" s="212" t="n">
        <f aca="false">Z262*K262</f>
        <v>0</v>
      </c>
      <c r="AR262" s="10" t="s">
        <v>176</v>
      </c>
      <c r="AT262" s="10" t="s">
        <v>172</v>
      </c>
      <c r="AU262" s="10" t="s">
        <v>112</v>
      </c>
      <c r="AY262" s="10" t="s">
        <v>171</v>
      </c>
      <c r="BE262" s="127" t="n">
        <f aca="false">IF(U262="základní",N262,0)</f>
        <v>0</v>
      </c>
      <c r="BF262" s="127" t="n">
        <f aca="false">IF(U262="snížená",N262,0)</f>
        <v>0</v>
      </c>
      <c r="BG262" s="127" t="n">
        <f aca="false">IF(U262="zákl. přenesená",N262,0)</f>
        <v>0</v>
      </c>
      <c r="BH262" s="127" t="n">
        <f aca="false">IF(U262="sníž. přenesená",N262,0)</f>
        <v>0</v>
      </c>
      <c r="BI262" s="127" t="n">
        <f aca="false">IF(U262="nulová",N262,0)</f>
        <v>0</v>
      </c>
      <c r="BJ262" s="10" t="s">
        <v>93</v>
      </c>
      <c r="BK262" s="127" t="n">
        <f aca="false">ROUND(L262*K262,2)</f>
        <v>0</v>
      </c>
      <c r="BL262" s="10" t="s">
        <v>176</v>
      </c>
      <c r="BM262" s="10" t="s">
        <v>1166</v>
      </c>
    </row>
    <row r="263" s="213" customFormat="true" ht="16.5" hidden="false" customHeight="true" outlineLevel="0" collapsed="false">
      <c r="B263" s="214"/>
      <c r="C263" s="215"/>
      <c r="D263" s="215"/>
      <c r="E263" s="216"/>
      <c r="F263" s="217" t="s">
        <v>1167</v>
      </c>
      <c r="G263" s="217"/>
      <c r="H263" s="217"/>
      <c r="I263" s="217"/>
      <c r="J263" s="215"/>
      <c r="K263" s="218" t="n">
        <v>0.192</v>
      </c>
      <c r="L263" s="215"/>
      <c r="M263" s="215"/>
      <c r="N263" s="215"/>
      <c r="O263" s="215"/>
      <c r="P263" s="215"/>
      <c r="Q263" s="215"/>
      <c r="R263" s="219"/>
      <c r="T263" s="220"/>
      <c r="U263" s="215"/>
      <c r="V263" s="215"/>
      <c r="W263" s="215"/>
      <c r="X263" s="215"/>
      <c r="Y263" s="215"/>
      <c r="Z263" s="215"/>
      <c r="AA263" s="221"/>
      <c r="AT263" s="222" t="s">
        <v>179</v>
      </c>
      <c r="AU263" s="222" t="s">
        <v>112</v>
      </c>
      <c r="AV263" s="213" t="s">
        <v>112</v>
      </c>
      <c r="AW263" s="213" t="s">
        <v>39</v>
      </c>
      <c r="AX263" s="213" t="s">
        <v>85</v>
      </c>
      <c r="AY263" s="222" t="s">
        <v>171</v>
      </c>
    </row>
    <row r="264" s="224" customFormat="true" ht="16.5" hidden="false" customHeight="true" outlineLevel="0" collapsed="false">
      <c r="B264" s="225"/>
      <c r="C264" s="226"/>
      <c r="D264" s="226"/>
      <c r="E264" s="227"/>
      <c r="F264" s="228" t="s">
        <v>1168</v>
      </c>
      <c r="G264" s="228"/>
      <c r="H264" s="228"/>
      <c r="I264" s="228"/>
      <c r="J264" s="226"/>
      <c r="K264" s="227"/>
      <c r="L264" s="226"/>
      <c r="M264" s="226"/>
      <c r="N264" s="226"/>
      <c r="O264" s="226"/>
      <c r="P264" s="226"/>
      <c r="Q264" s="226"/>
      <c r="R264" s="229"/>
      <c r="T264" s="230"/>
      <c r="U264" s="226"/>
      <c r="V264" s="226"/>
      <c r="W264" s="226"/>
      <c r="X264" s="226"/>
      <c r="Y264" s="226"/>
      <c r="Z264" s="226"/>
      <c r="AA264" s="231"/>
      <c r="AT264" s="232" t="s">
        <v>179</v>
      </c>
      <c r="AU264" s="232" t="s">
        <v>112</v>
      </c>
      <c r="AV264" s="224" t="s">
        <v>93</v>
      </c>
      <c r="AW264" s="224" t="s">
        <v>39</v>
      </c>
      <c r="AX264" s="224" t="s">
        <v>85</v>
      </c>
      <c r="AY264" s="232" t="s">
        <v>171</v>
      </c>
    </row>
    <row r="265" s="233" customFormat="true" ht="16.5" hidden="false" customHeight="true" outlineLevel="0" collapsed="false">
      <c r="B265" s="234"/>
      <c r="C265" s="235"/>
      <c r="D265" s="235"/>
      <c r="E265" s="236"/>
      <c r="F265" s="237" t="s">
        <v>219</v>
      </c>
      <c r="G265" s="237"/>
      <c r="H265" s="237"/>
      <c r="I265" s="237"/>
      <c r="J265" s="235"/>
      <c r="K265" s="238" t="n">
        <v>0.192</v>
      </c>
      <c r="L265" s="235"/>
      <c r="M265" s="235"/>
      <c r="N265" s="235"/>
      <c r="O265" s="235"/>
      <c r="P265" s="235"/>
      <c r="Q265" s="235"/>
      <c r="R265" s="239"/>
      <c r="T265" s="240"/>
      <c r="U265" s="235"/>
      <c r="V265" s="235"/>
      <c r="W265" s="235"/>
      <c r="X265" s="235"/>
      <c r="Y265" s="235"/>
      <c r="Z265" s="235"/>
      <c r="AA265" s="241"/>
      <c r="AT265" s="242" t="s">
        <v>179</v>
      </c>
      <c r="AU265" s="242" t="s">
        <v>112</v>
      </c>
      <c r="AV265" s="233" t="s">
        <v>176</v>
      </c>
      <c r="AW265" s="233" t="s">
        <v>39</v>
      </c>
      <c r="AX265" s="233" t="s">
        <v>93</v>
      </c>
      <c r="AY265" s="242" t="s">
        <v>171</v>
      </c>
    </row>
    <row r="266" s="32" customFormat="true" ht="25.5" hidden="false" customHeight="true" outlineLevel="0" collapsed="false">
      <c r="B266" s="33"/>
      <c r="C266" s="203" t="s">
        <v>298</v>
      </c>
      <c r="D266" s="203" t="s">
        <v>172</v>
      </c>
      <c r="E266" s="204" t="s">
        <v>1169</v>
      </c>
      <c r="F266" s="205" t="s">
        <v>1170</v>
      </c>
      <c r="G266" s="205"/>
      <c r="H266" s="205"/>
      <c r="I266" s="205"/>
      <c r="J266" s="206" t="s">
        <v>233</v>
      </c>
      <c r="K266" s="207" t="n">
        <v>0.123</v>
      </c>
      <c r="L266" s="208" t="n">
        <v>0</v>
      </c>
      <c r="M266" s="208"/>
      <c r="N266" s="209" t="n">
        <f aca="false">ROUND(L266*K266,2)</f>
        <v>0</v>
      </c>
      <c r="O266" s="209"/>
      <c r="P266" s="209"/>
      <c r="Q266" s="209"/>
      <c r="R266" s="35"/>
      <c r="T266" s="210"/>
      <c r="U266" s="44" t="s">
        <v>50</v>
      </c>
      <c r="V266" s="34"/>
      <c r="W266" s="211" t="n">
        <f aca="false">V266*K266</f>
        <v>0</v>
      </c>
      <c r="X266" s="211" t="n">
        <v>1.09</v>
      </c>
      <c r="Y266" s="211" t="n">
        <f aca="false">X266*K266</f>
        <v>0.13407</v>
      </c>
      <c r="Z266" s="211" t="n">
        <v>0</v>
      </c>
      <c r="AA266" s="212" t="n">
        <f aca="false">Z266*K266</f>
        <v>0</v>
      </c>
      <c r="AR266" s="10" t="s">
        <v>176</v>
      </c>
      <c r="AT266" s="10" t="s">
        <v>172</v>
      </c>
      <c r="AU266" s="10" t="s">
        <v>112</v>
      </c>
      <c r="AY266" s="10" t="s">
        <v>171</v>
      </c>
      <c r="BE266" s="127" t="n">
        <f aca="false">IF(U266="základní",N266,0)</f>
        <v>0</v>
      </c>
      <c r="BF266" s="127" t="n">
        <f aca="false">IF(U266="snížená",N266,0)</f>
        <v>0</v>
      </c>
      <c r="BG266" s="127" t="n">
        <f aca="false">IF(U266="zákl. přenesená",N266,0)</f>
        <v>0</v>
      </c>
      <c r="BH266" s="127" t="n">
        <f aca="false">IF(U266="sníž. přenesená",N266,0)</f>
        <v>0</v>
      </c>
      <c r="BI266" s="127" t="n">
        <f aca="false">IF(U266="nulová",N266,0)</f>
        <v>0</v>
      </c>
      <c r="BJ266" s="10" t="s">
        <v>93</v>
      </c>
      <c r="BK266" s="127" t="n">
        <f aca="false">ROUND(L266*K266,2)</f>
        <v>0</v>
      </c>
      <c r="BL266" s="10" t="s">
        <v>176</v>
      </c>
      <c r="BM266" s="10" t="s">
        <v>1171</v>
      </c>
    </row>
    <row r="267" s="213" customFormat="true" ht="16.5" hidden="false" customHeight="true" outlineLevel="0" collapsed="false">
      <c r="B267" s="214"/>
      <c r="C267" s="215"/>
      <c r="D267" s="215"/>
      <c r="E267" s="216"/>
      <c r="F267" s="217" t="s">
        <v>1172</v>
      </c>
      <c r="G267" s="217"/>
      <c r="H267" s="217"/>
      <c r="I267" s="217"/>
      <c r="J267" s="215"/>
      <c r="K267" s="218" t="n">
        <v>0.107</v>
      </c>
      <c r="L267" s="215"/>
      <c r="M267" s="215"/>
      <c r="N267" s="215"/>
      <c r="O267" s="215"/>
      <c r="P267" s="215"/>
      <c r="Q267" s="215"/>
      <c r="R267" s="219"/>
      <c r="T267" s="220"/>
      <c r="U267" s="215"/>
      <c r="V267" s="215"/>
      <c r="W267" s="215"/>
      <c r="X267" s="215"/>
      <c r="Y267" s="215"/>
      <c r="Z267" s="215"/>
      <c r="AA267" s="221"/>
      <c r="AT267" s="222" t="s">
        <v>179</v>
      </c>
      <c r="AU267" s="222" t="s">
        <v>112</v>
      </c>
      <c r="AV267" s="213" t="s">
        <v>112</v>
      </c>
      <c r="AW267" s="213" t="s">
        <v>39</v>
      </c>
      <c r="AX267" s="213" t="s">
        <v>85</v>
      </c>
      <c r="AY267" s="222" t="s">
        <v>171</v>
      </c>
    </row>
    <row r="268" s="224" customFormat="true" ht="16.5" hidden="false" customHeight="true" outlineLevel="0" collapsed="false">
      <c r="B268" s="225"/>
      <c r="C268" s="226"/>
      <c r="D268" s="226"/>
      <c r="E268" s="227"/>
      <c r="F268" s="228" t="s">
        <v>1168</v>
      </c>
      <c r="G268" s="228"/>
      <c r="H268" s="228"/>
      <c r="I268" s="228"/>
      <c r="J268" s="226"/>
      <c r="K268" s="227"/>
      <c r="L268" s="226"/>
      <c r="M268" s="226"/>
      <c r="N268" s="226"/>
      <c r="O268" s="226"/>
      <c r="P268" s="226"/>
      <c r="Q268" s="226"/>
      <c r="R268" s="229"/>
      <c r="T268" s="230"/>
      <c r="U268" s="226"/>
      <c r="V268" s="226"/>
      <c r="W268" s="226"/>
      <c r="X268" s="226"/>
      <c r="Y268" s="226"/>
      <c r="Z268" s="226"/>
      <c r="AA268" s="231"/>
      <c r="AT268" s="232" t="s">
        <v>179</v>
      </c>
      <c r="AU268" s="232" t="s">
        <v>112</v>
      </c>
      <c r="AV268" s="224" t="s">
        <v>93</v>
      </c>
      <c r="AW268" s="224" t="s">
        <v>39</v>
      </c>
      <c r="AX268" s="224" t="s">
        <v>85</v>
      </c>
      <c r="AY268" s="232" t="s">
        <v>171</v>
      </c>
    </row>
    <row r="269" s="213" customFormat="true" ht="16.5" hidden="false" customHeight="true" outlineLevel="0" collapsed="false">
      <c r="B269" s="214"/>
      <c r="C269" s="215"/>
      <c r="D269" s="215"/>
      <c r="E269" s="216"/>
      <c r="F269" s="223" t="s">
        <v>1173</v>
      </c>
      <c r="G269" s="223"/>
      <c r="H269" s="223"/>
      <c r="I269" s="223"/>
      <c r="J269" s="215"/>
      <c r="K269" s="218" t="n">
        <v>0.016</v>
      </c>
      <c r="L269" s="215"/>
      <c r="M269" s="215"/>
      <c r="N269" s="215"/>
      <c r="O269" s="215"/>
      <c r="P269" s="215"/>
      <c r="Q269" s="215"/>
      <c r="R269" s="219"/>
      <c r="T269" s="220"/>
      <c r="U269" s="215"/>
      <c r="V269" s="215"/>
      <c r="W269" s="215"/>
      <c r="X269" s="215"/>
      <c r="Y269" s="215"/>
      <c r="Z269" s="215"/>
      <c r="AA269" s="221"/>
      <c r="AT269" s="222" t="s">
        <v>179</v>
      </c>
      <c r="AU269" s="222" t="s">
        <v>112</v>
      </c>
      <c r="AV269" s="213" t="s">
        <v>112</v>
      </c>
      <c r="AW269" s="213" t="s">
        <v>39</v>
      </c>
      <c r="AX269" s="213" t="s">
        <v>85</v>
      </c>
      <c r="AY269" s="222" t="s">
        <v>171</v>
      </c>
    </row>
    <row r="270" s="224" customFormat="true" ht="16.5" hidden="false" customHeight="true" outlineLevel="0" collapsed="false">
      <c r="B270" s="225"/>
      <c r="C270" s="226"/>
      <c r="D270" s="226"/>
      <c r="E270" s="227"/>
      <c r="F270" s="228" t="s">
        <v>1174</v>
      </c>
      <c r="G270" s="228"/>
      <c r="H270" s="228"/>
      <c r="I270" s="228"/>
      <c r="J270" s="226"/>
      <c r="K270" s="227"/>
      <c r="L270" s="226"/>
      <c r="M270" s="226"/>
      <c r="N270" s="226"/>
      <c r="O270" s="226"/>
      <c r="P270" s="226"/>
      <c r="Q270" s="226"/>
      <c r="R270" s="229"/>
      <c r="T270" s="230"/>
      <c r="U270" s="226"/>
      <c r="V270" s="226"/>
      <c r="W270" s="226"/>
      <c r="X270" s="226"/>
      <c r="Y270" s="226"/>
      <c r="Z270" s="226"/>
      <c r="AA270" s="231"/>
      <c r="AT270" s="232" t="s">
        <v>179</v>
      </c>
      <c r="AU270" s="232" t="s">
        <v>112</v>
      </c>
      <c r="AV270" s="224" t="s">
        <v>93</v>
      </c>
      <c r="AW270" s="224" t="s">
        <v>39</v>
      </c>
      <c r="AX270" s="224" t="s">
        <v>85</v>
      </c>
      <c r="AY270" s="232" t="s">
        <v>171</v>
      </c>
    </row>
    <row r="271" s="233" customFormat="true" ht="16.5" hidden="false" customHeight="true" outlineLevel="0" collapsed="false">
      <c r="B271" s="234"/>
      <c r="C271" s="235"/>
      <c r="D271" s="235"/>
      <c r="E271" s="236"/>
      <c r="F271" s="237" t="s">
        <v>219</v>
      </c>
      <c r="G271" s="237"/>
      <c r="H271" s="237"/>
      <c r="I271" s="237"/>
      <c r="J271" s="235"/>
      <c r="K271" s="238" t="n">
        <v>0.123</v>
      </c>
      <c r="L271" s="235"/>
      <c r="M271" s="235"/>
      <c r="N271" s="235"/>
      <c r="O271" s="235"/>
      <c r="P271" s="235"/>
      <c r="Q271" s="235"/>
      <c r="R271" s="239"/>
      <c r="T271" s="240"/>
      <c r="U271" s="235"/>
      <c r="V271" s="235"/>
      <c r="W271" s="235"/>
      <c r="X271" s="235"/>
      <c r="Y271" s="235"/>
      <c r="Z271" s="235"/>
      <c r="AA271" s="241"/>
      <c r="AT271" s="242" t="s">
        <v>179</v>
      </c>
      <c r="AU271" s="242" t="s">
        <v>112</v>
      </c>
      <c r="AV271" s="233" t="s">
        <v>176</v>
      </c>
      <c r="AW271" s="233" t="s">
        <v>39</v>
      </c>
      <c r="AX271" s="233" t="s">
        <v>93</v>
      </c>
      <c r="AY271" s="242" t="s">
        <v>171</v>
      </c>
    </row>
    <row r="272" s="32" customFormat="true" ht="25.5" hidden="false" customHeight="true" outlineLevel="0" collapsed="false">
      <c r="B272" s="33"/>
      <c r="C272" s="203" t="s">
        <v>311</v>
      </c>
      <c r="D272" s="203" t="s">
        <v>172</v>
      </c>
      <c r="E272" s="204" t="s">
        <v>1175</v>
      </c>
      <c r="F272" s="205" t="s">
        <v>1176</v>
      </c>
      <c r="G272" s="205"/>
      <c r="H272" s="205"/>
      <c r="I272" s="205"/>
      <c r="J272" s="206" t="s">
        <v>330</v>
      </c>
      <c r="K272" s="207" t="n">
        <v>1.5</v>
      </c>
      <c r="L272" s="208" t="n">
        <v>0</v>
      </c>
      <c r="M272" s="208"/>
      <c r="N272" s="209" t="n">
        <f aca="false">ROUND(L272*K272,2)</f>
        <v>0</v>
      </c>
      <c r="O272" s="209"/>
      <c r="P272" s="209"/>
      <c r="Q272" s="209"/>
      <c r="R272" s="35"/>
      <c r="T272" s="210"/>
      <c r="U272" s="44" t="s">
        <v>50</v>
      </c>
      <c r="V272" s="34"/>
      <c r="W272" s="211" t="n">
        <f aca="false">V272*K272</f>
        <v>0</v>
      </c>
      <c r="X272" s="211" t="n">
        <v>0.00011</v>
      </c>
      <c r="Y272" s="211" t="n">
        <f aca="false">X272*K272</f>
        <v>0.000165</v>
      </c>
      <c r="Z272" s="211" t="n">
        <v>0</v>
      </c>
      <c r="AA272" s="212" t="n">
        <f aca="false">Z272*K272</f>
        <v>0</v>
      </c>
      <c r="AR272" s="10" t="s">
        <v>176</v>
      </c>
      <c r="AT272" s="10" t="s">
        <v>172</v>
      </c>
      <c r="AU272" s="10" t="s">
        <v>112</v>
      </c>
      <c r="AY272" s="10" t="s">
        <v>171</v>
      </c>
      <c r="BE272" s="127" t="n">
        <f aca="false">IF(U272="základní",N272,0)</f>
        <v>0</v>
      </c>
      <c r="BF272" s="127" t="n">
        <f aca="false">IF(U272="snížená",N272,0)</f>
        <v>0</v>
      </c>
      <c r="BG272" s="127" t="n">
        <f aca="false">IF(U272="zákl. přenesená",N272,0)</f>
        <v>0</v>
      </c>
      <c r="BH272" s="127" t="n">
        <f aca="false">IF(U272="sníž. přenesená",N272,0)</f>
        <v>0</v>
      </c>
      <c r="BI272" s="127" t="n">
        <f aca="false">IF(U272="nulová",N272,0)</f>
        <v>0</v>
      </c>
      <c r="BJ272" s="10" t="s">
        <v>93</v>
      </c>
      <c r="BK272" s="127" t="n">
        <f aca="false">ROUND(L272*K272,2)</f>
        <v>0</v>
      </c>
      <c r="BL272" s="10" t="s">
        <v>176</v>
      </c>
      <c r="BM272" s="10" t="s">
        <v>1177</v>
      </c>
    </row>
    <row r="273" s="32" customFormat="true" ht="25.5" hidden="false" customHeight="true" outlineLevel="0" collapsed="false">
      <c r="B273" s="33"/>
      <c r="C273" s="203" t="s">
        <v>322</v>
      </c>
      <c r="D273" s="203" t="s">
        <v>172</v>
      </c>
      <c r="E273" s="204" t="s">
        <v>1178</v>
      </c>
      <c r="F273" s="205" t="s">
        <v>1179</v>
      </c>
      <c r="G273" s="205"/>
      <c r="H273" s="205"/>
      <c r="I273" s="205"/>
      <c r="J273" s="206" t="s">
        <v>261</v>
      </c>
      <c r="K273" s="207" t="n">
        <v>13.37</v>
      </c>
      <c r="L273" s="208" t="n">
        <v>0</v>
      </c>
      <c r="M273" s="208"/>
      <c r="N273" s="209" t="n">
        <f aca="false">ROUND(L273*K273,2)</f>
        <v>0</v>
      </c>
      <c r="O273" s="209"/>
      <c r="P273" s="209"/>
      <c r="Q273" s="209"/>
      <c r="R273" s="35"/>
      <c r="T273" s="210"/>
      <c r="U273" s="44" t="s">
        <v>50</v>
      </c>
      <c r="V273" s="34"/>
      <c r="W273" s="211" t="n">
        <f aca="false">V273*K273</f>
        <v>0</v>
      </c>
      <c r="X273" s="211" t="n">
        <v>0.02857</v>
      </c>
      <c r="Y273" s="211" t="n">
        <f aca="false">X273*K273</f>
        <v>0.3819809</v>
      </c>
      <c r="Z273" s="211" t="n">
        <v>0</v>
      </c>
      <c r="AA273" s="212" t="n">
        <f aca="false">Z273*K273</f>
        <v>0</v>
      </c>
      <c r="AR273" s="10" t="s">
        <v>176</v>
      </c>
      <c r="AT273" s="10" t="s">
        <v>172</v>
      </c>
      <c r="AU273" s="10" t="s">
        <v>112</v>
      </c>
      <c r="AY273" s="10" t="s">
        <v>171</v>
      </c>
      <c r="BE273" s="127" t="n">
        <f aca="false">IF(U273="základní",N273,0)</f>
        <v>0</v>
      </c>
      <c r="BF273" s="127" t="n">
        <f aca="false">IF(U273="snížená",N273,0)</f>
        <v>0</v>
      </c>
      <c r="BG273" s="127" t="n">
        <f aca="false">IF(U273="zákl. přenesená",N273,0)</f>
        <v>0</v>
      </c>
      <c r="BH273" s="127" t="n">
        <f aca="false">IF(U273="sníž. přenesená",N273,0)</f>
        <v>0</v>
      </c>
      <c r="BI273" s="127" t="n">
        <f aca="false">IF(U273="nulová",N273,0)</f>
        <v>0</v>
      </c>
      <c r="BJ273" s="10" t="s">
        <v>93</v>
      </c>
      <c r="BK273" s="127" t="n">
        <f aca="false">ROUND(L273*K273,2)</f>
        <v>0</v>
      </c>
      <c r="BL273" s="10" t="s">
        <v>176</v>
      </c>
      <c r="BM273" s="10" t="s">
        <v>1180</v>
      </c>
    </row>
    <row r="274" s="213" customFormat="true" ht="16.5" hidden="false" customHeight="true" outlineLevel="0" collapsed="false">
      <c r="B274" s="214"/>
      <c r="C274" s="215"/>
      <c r="D274" s="215"/>
      <c r="E274" s="216"/>
      <c r="F274" s="217" t="s">
        <v>1181</v>
      </c>
      <c r="G274" s="217"/>
      <c r="H274" s="217"/>
      <c r="I274" s="217"/>
      <c r="J274" s="215"/>
      <c r="K274" s="218" t="n">
        <v>13.37</v>
      </c>
      <c r="L274" s="215"/>
      <c r="M274" s="215"/>
      <c r="N274" s="215"/>
      <c r="O274" s="215"/>
      <c r="P274" s="215"/>
      <c r="Q274" s="215"/>
      <c r="R274" s="219"/>
      <c r="T274" s="220"/>
      <c r="U274" s="215"/>
      <c r="V274" s="215"/>
      <c r="W274" s="215"/>
      <c r="X274" s="215"/>
      <c r="Y274" s="215"/>
      <c r="Z274" s="215"/>
      <c r="AA274" s="221"/>
      <c r="AT274" s="222" t="s">
        <v>179</v>
      </c>
      <c r="AU274" s="222" t="s">
        <v>112</v>
      </c>
      <c r="AV274" s="213" t="s">
        <v>112</v>
      </c>
      <c r="AW274" s="213" t="s">
        <v>39</v>
      </c>
      <c r="AX274" s="213" t="s">
        <v>85</v>
      </c>
      <c r="AY274" s="222" t="s">
        <v>171</v>
      </c>
    </row>
    <row r="275" s="224" customFormat="true" ht="16.5" hidden="false" customHeight="true" outlineLevel="0" collapsed="false">
      <c r="B275" s="225"/>
      <c r="C275" s="226"/>
      <c r="D275" s="226"/>
      <c r="E275" s="227"/>
      <c r="F275" s="228" t="s">
        <v>1142</v>
      </c>
      <c r="G275" s="228"/>
      <c r="H275" s="228"/>
      <c r="I275" s="228"/>
      <c r="J275" s="226"/>
      <c r="K275" s="227"/>
      <c r="L275" s="226"/>
      <c r="M275" s="226"/>
      <c r="N275" s="226"/>
      <c r="O275" s="226"/>
      <c r="P275" s="226"/>
      <c r="Q275" s="226"/>
      <c r="R275" s="229"/>
      <c r="T275" s="230"/>
      <c r="U275" s="226"/>
      <c r="V275" s="226"/>
      <c r="W275" s="226"/>
      <c r="X275" s="226"/>
      <c r="Y275" s="226"/>
      <c r="Z275" s="226"/>
      <c r="AA275" s="231"/>
      <c r="AT275" s="232" t="s">
        <v>179</v>
      </c>
      <c r="AU275" s="232" t="s">
        <v>112</v>
      </c>
      <c r="AV275" s="224" t="s">
        <v>93</v>
      </c>
      <c r="AW275" s="224" t="s">
        <v>39</v>
      </c>
      <c r="AX275" s="224" t="s">
        <v>85</v>
      </c>
      <c r="AY275" s="232" t="s">
        <v>171</v>
      </c>
    </row>
    <row r="276" s="233" customFormat="true" ht="16.5" hidden="false" customHeight="true" outlineLevel="0" collapsed="false">
      <c r="B276" s="234"/>
      <c r="C276" s="235"/>
      <c r="D276" s="235"/>
      <c r="E276" s="236"/>
      <c r="F276" s="237" t="s">
        <v>219</v>
      </c>
      <c r="G276" s="237"/>
      <c r="H276" s="237"/>
      <c r="I276" s="237"/>
      <c r="J276" s="235"/>
      <c r="K276" s="238" t="n">
        <v>13.37</v>
      </c>
      <c r="L276" s="235"/>
      <c r="M276" s="235"/>
      <c r="N276" s="235"/>
      <c r="O276" s="235"/>
      <c r="P276" s="235"/>
      <c r="Q276" s="235"/>
      <c r="R276" s="239"/>
      <c r="T276" s="240"/>
      <c r="U276" s="235"/>
      <c r="V276" s="235"/>
      <c r="W276" s="235"/>
      <c r="X276" s="235"/>
      <c r="Y276" s="235"/>
      <c r="Z276" s="235"/>
      <c r="AA276" s="241"/>
      <c r="AT276" s="242" t="s">
        <v>179</v>
      </c>
      <c r="AU276" s="242" t="s">
        <v>112</v>
      </c>
      <c r="AV276" s="233" t="s">
        <v>176</v>
      </c>
      <c r="AW276" s="233" t="s">
        <v>39</v>
      </c>
      <c r="AX276" s="233" t="s">
        <v>93</v>
      </c>
      <c r="AY276" s="242" t="s">
        <v>171</v>
      </c>
    </row>
    <row r="277" s="32" customFormat="true" ht="25.5" hidden="false" customHeight="true" outlineLevel="0" collapsed="false">
      <c r="B277" s="33"/>
      <c r="C277" s="203" t="s">
        <v>327</v>
      </c>
      <c r="D277" s="203" t="s">
        <v>172</v>
      </c>
      <c r="E277" s="204" t="s">
        <v>1182</v>
      </c>
      <c r="F277" s="205" t="s">
        <v>1183</v>
      </c>
      <c r="G277" s="205"/>
      <c r="H277" s="205"/>
      <c r="I277" s="205"/>
      <c r="J277" s="206" t="s">
        <v>261</v>
      </c>
      <c r="K277" s="207" t="n">
        <v>3.28</v>
      </c>
      <c r="L277" s="208" t="n">
        <v>0</v>
      </c>
      <c r="M277" s="208"/>
      <c r="N277" s="209" t="n">
        <f aca="false">ROUND(L277*K277,2)</f>
        <v>0</v>
      </c>
      <c r="O277" s="209"/>
      <c r="P277" s="209"/>
      <c r="Q277" s="209"/>
      <c r="R277" s="35"/>
      <c r="T277" s="210"/>
      <c r="U277" s="44" t="s">
        <v>50</v>
      </c>
      <c r="V277" s="34"/>
      <c r="W277" s="211" t="n">
        <f aca="false">V277*K277</f>
        <v>0</v>
      </c>
      <c r="X277" s="211" t="n">
        <v>0.04795</v>
      </c>
      <c r="Y277" s="211" t="n">
        <f aca="false">X277*K277</f>
        <v>0.157276</v>
      </c>
      <c r="Z277" s="211" t="n">
        <v>0</v>
      </c>
      <c r="AA277" s="212" t="n">
        <f aca="false">Z277*K277</f>
        <v>0</v>
      </c>
      <c r="AR277" s="10" t="s">
        <v>176</v>
      </c>
      <c r="AT277" s="10" t="s">
        <v>172</v>
      </c>
      <c r="AU277" s="10" t="s">
        <v>112</v>
      </c>
      <c r="AY277" s="10" t="s">
        <v>171</v>
      </c>
      <c r="BE277" s="127" t="n">
        <f aca="false">IF(U277="základní",N277,0)</f>
        <v>0</v>
      </c>
      <c r="BF277" s="127" t="n">
        <f aca="false">IF(U277="snížená",N277,0)</f>
        <v>0</v>
      </c>
      <c r="BG277" s="127" t="n">
        <f aca="false">IF(U277="zákl. přenesená",N277,0)</f>
        <v>0</v>
      </c>
      <c r="BH277" s="127" t="n">
        <f aca="false">IF(U277="sníž. přenesená",N277,0)</f>
        <v>0</v>
      </c>
      <c r="BI277" s="127" t="n">
        <f aca="false">IF(U277="nulová",N277,0)</f>
        <v>0</v>
      </c>
      <c r="BJ277" s="10" t="s">
        <v>93</v>
      </c>
      <c r="BK277" s="127" t="n">
        <f aca="false">ROUND(L277*K277,2)</f>
        <v>0</v>
      </c>
      <c r="BL277" s="10" t="s">
        <v>176</v>
      </c>
      <c r="BM277" s="10" t="s">
        <v>1184</v>
      </c>
    </row>
    <row r="278" s="213" customFormat="true" ht="16.5" hidden="false" customHeight="true" outlineLevel="0" collapsed="false">
      <c r="B278" s="214"/>
      <c r="C278" s="215"/>
      <c r="D278" s="215"/>
      <c r="E278" s="216"/>
      <c r="F278" s="217" t="s">
        <v>1185</v>
      </c>
      <c r="G278" s="217"/>
      <c r="H278" s="217"/>
      <c r="I278" s="217"/>
      <c r="J278" s="215"/>
      <c r="K278" s="218" t="n">
        <v>3.28</v>
      </c>
      <c r="L278" s="215"/>
      <c r="M278" s="215"/>
      <c r="N278" s="215"/>
      <c r="O278" s="215"/>
      <c r="P278" s="215"/>
      <c r="Q278" s="215"/>
      <c r="R278" s="219"/>
      <c r="T278" s="220"/>
      <c r="U278" s="215"/>
      <c r="V278" s="215"/>
      <c r="W278" s="215"/>
      <c r="X278" s="215"/>
      <c r="Y278" s="215"/>
      <c r="Z278" s="215"/>
      <c r="AA278" s="221"/>
      <c r="AT278" s="222" t="s">
        <v>179</v>
      </c>
      <c r="AU278" s="222" t="s">
        <v>112</v>
      </c>
      <c r="AV278" s="213" t="s">
        <v>112</v>
      </c>
      <c r="AW278" s="213" t="s">
        <v>39</v>
      </c>
      <c r="AX278" s="213" t="s">
        <v>85</v>
      </c>
      <c r="AY278" s="222" t="s">
        <v>171</v>
      </c>
    </row>
    <row r="279" s="224" customFormat="true" ht="16.5" hidden="false" customHeight="true" outlineLevel="0" collapsed="false">
      <c r="B279" s="225"/>
      <c r="C279" s="226"/>
      <c r="D279" s="226"/>
      <c r="E279" s="227"/>
      <c r="F279" s="228" t="s">
        <v>1168</v>
      </c>
      <c r="G279" s="228"/>
      <c r="H279" s="228"/>
      <c r="I279" s="228"/>
      <c r="J279" s="226"/>
      <c r="K279" s="227"/>
      <c r="L279" s="226"/>
      <c r="M279" s="226"/>
      <c r="N279" s="226"/>
      <c r="O279" s="226"/>
      <c r="P279" s="226"/>
      <c r="Q279" s="226"/>
      <c r="R279" s="229"/>
      <c r="T279" s="230"/>
      <c r="U279" s="226"/>
      <c r="V279" s="226"/>
      <c r="W279" s="226"/>
      <c r="X279" s="226"/>
      <c r="Y279" s="226"/>
      <c r="Z279" s="226"/>
      <c r="AA279" s="231"/>
      <c r="AT279" s="232" t="s">
        <v>179</v>
      </c>
      <c r="AU279" s="232" t="s">
        <v>112</v>
      </c>
      <c r="AV279" s="224" t="s">
        <v>93</v>
      </c>
      <c r="AW279" s="224" t="s">
        <v>39</v>
      </c>
      <c r="AX279" s="224" t="s">
        <v>85</v>
      </c>
      <c r="AY279" s="232" t="s">
        <v>171</v>
      </c>
    </row>
    <row r="280" s="233" customFormat="true" ht="16.5" hidden="false" customHeight="true" outlineLevel="0" collapsed="false">
      <c r="B280" s="234"/>
      <c r="C280" s="235"/>
      <c r="D280" s="235"/>
      <c r="E280" s="236"/>
      <c r="F280" s="237" t="s">
        <v>219</v>
      </c>
      <c r="G280" s="237"/>
      <c r="H280" s="237"/>
      <c r="I280" s="237"/>
      <c r="J280" s="235"/>
      <c r="K280" s="238" t="n">
        <v>3.28</v>
      </c>
      <c r="L280" s="235"/>
      <c r="M280" s="235"/>
      <c r="N280" s="235"/>
      <c r="O280" s="235"/>
      <c r="P280" s="235"/>
      <c r="Q280" s="235"/>
      <c r="R280" s="239"/>
      <c r="T280" s="240"/>
      <c r="U280" s="235"/>
      <c r="V280" s="235"/>
      <c r="W280" s="235"/>
      <c r="X280" s="235"/>
      <c r="Y280" s="235"/>
      <c r="Z280" s="235"/>
      <c r="AA280" s="241"/>
      <c r="AT280" s="242" t="s">
        <v>179</v>
      </c>
      <c r="AU280" s="242" t="s">
        <v>112</v>
      </c>
      <c r="AV280" s="233" t="s">
        <v>176</v>
      </c>
      <c r="AW280" s="233" t="s">
        <v>39</v>
      </c>
      <c r="AX280" s="233" t="s">
        <v>93</v>
      </c>
      <c r="AY280" s="242" t="s">
        <v>171</v>
      </c>
    </row>
    <row r="281" s="32" customFormat="true" ht="25.5" hidden="false" customHeight="true" outlineLevel="0" collapsed="false">
      <c r="B281" s="33"/>
      <c r="C281" s="203" t="s">
        <v>334</v>
      </c>
      <c r="D281" s="203" t="s">
        <v>172</v>
      </c>
      <c r="E281" s="204" t="s">
        <v>1186</v>
      </c>
      <c r="F281" s="205" t="s">
        <v>1187</v>
      </c>
      <c r="G281" s="205"/>
      <c r="H281" s="205"/>
      <c r="I281" s="205"/>
      <c r="J281" s="206" t="s">
        <v>261</v>
      </c>
      <c r="K281" s="207" t="n">
        <v>2.52</v>
      </c>
      <c r="L281" s="208" t="n">
        <v>0</v>
      </c>
      <c r="M281" s="208"/>
      <c r="N281" s="209" t="n">
        <f aca="false">ROUND(L281*K281,2)</f>
        <v>0</v>
      </c>
      <c r="O281" s="209"/>
      <c r="P281" s="209"/>
      <c r="Q281" s="209"/>
      <c r="R281" s="35"/>
      <c r="T281" s="210"/>
      <c r="U281" s="44" t="s">
        <v>50</v>
      </c>
      <c r="V281" s="34"/>
      <c r="W281" s="211" t="n">
        <f aca="false">V281*K281</f>
        <v>0</v>
      </c>
      <c r="X281" s="211" t="n">
        <v>0.11576</v>
      </c>
      <c r="Y281" s="211" t="n">
        <f aca="false">X281*K281</f>
        <v>0.2917152</v>
      </c>
      <c r="Z281" s="211" t="n">
        <v>0</v>
      </c>
      <c r="AA281" s="212" t="n">
        <f aca="false">Z281*K281</f>
        <v>0</v>
      </c>
      <c r="AR281" s="10" t="s">
        <v>176</v>
      </c>
      <c r="AT281" s="10" t="s">
        <v>172</v>
      </c>
      <c r="AU281" s="10" t="s">
        <v>112</v>
      </c>
      <c r="AY281" s="10" t="s">
        <v>171</v>
      </c>
      <c r="BE281" s="127" t="n">
        <f aca="false">IF(U281="základní",N281,0)</f>
        <v>0</v>
      </c>
      <c r="BF281" s="127" t="n">
        <f aca="false">IF(U281="snížená",N281,0)</f>
        <v>0</v>
      </c>
      <c r="BG281" s="127" t="n">
        <f aca="false">IF(U281="zákl. přenesená",N281,0)</f>
        <v>0</v>
      </c>
      <c r="BH281" s="127" t="n">
        <f aca="false">IF(U281="sníž. přenesená",N281,0)</f>
        <v>0</v>
      </c>
      <c r="BI281" s="127" t="n">
        <f aca="false">IF(U281="nulová",N281,0)</f>
        <v>0</v>
      </c>
      <c r="BJ281" s="10" t="s">
        <v>93</v>
      </c>
      <c r="BK281" s="127" t="n">
        <f aca="false">ROUND(L281*K281,2)</f>
        <v>0</v>
      </c>
      <c r="BL281" s="10" t="s">
        <v>176</v>
      </c>
      <c r="BM281" s="10" t="s">
        <v>1188</v>
      </c>
    </row>
    <row r="282" s="213" customFormat="true" ht="16.5" hidden="false" customHeight="true" outlineLevel="0" collapsed="false">
      <c r="B282" s="214"/>
      <c r="C282" s="215"/>
      <c r="D282" s="215"/>
      <c r="E282" s="216"/>
      <c r="F282" s="217" t="s">
        <v>1189</v>
      </c>
      <c r="G282" s="217"/>
      <c r="H282" s="217"/>
      <c r="I282" s="217"/>
      <c r="J282" s="215"/>
      <c r="K282" s="218" t="n">
        <v>2.52</v>
      </c>
      <c r="L282" s="215"/>
      <c r="M282" s="215"/>
      <c r="N282" s="215"/>
      <c r="O282" s="215"/>
      <c r="P282" s="215"/>
      <c r="Q282" s="215"/>
      <c r="R282" s="219"/>
      <c r="T282" s="220"/>
      <c r="U282" s="215"/>
      <c r="V282" s="215"/>
      <c r="W282" s="215"/>
      <c r="X282" s="215"/>
      <c r="Y282" s="215"/>
      <c r="Z282" s="215"/>
      <c r="AA282" s="221"/>
      <c r="AT282" s="222" t="s">
        <v>179</v>
      </c>
      <c r="AU282" s="222" t="s">
        <v>112</v>
      </c>
      <c r="AV282" s="213" t="s">
        <v>112</v>
      </c>
      <c r="AW282" s="213" t="s">
        <v>39</v>
      </c>
      <c r="AX282" s="213" t="s">
        <v>85</v>
      </c>
      <c r="AY282" s="222" t="s">
        <v>171</v>
      </c>
    </row>
    <row r="283" s="224" customFormat="true" ht="16.5" hidden="false" customHeight="true" outlineLevel="0" collapsed="false">
      <c r="B283" s="225"/>
      <c r="C283" s="226"/>
      <c r="D283" s="226"/>
      <c r="E283" s="227"/>
      <c r="F283" s="228" t="s">
        <v>1103</v>
      </c>
      <c r="G283" s="228"/>
      <c r="H283" s="228"/>
      <c r="I283" s="228"/>
      <c r="J283" s="226"/>
      <c r="K283" s="227"/>
      <c r="L283" s="226"/>
      <c r="M283" s="226"/>
      <c r="N283" s="226"/>
      <c r="O283" s="226"/>
      <c r="P283" s="226"/>
      <c r="Q283" s="226"/>
      <c r="R283" s="229"/>
      <c r="T283" s="230"/>
      <c r="U283" s="226"/>
      <c r="V283" s="226"/>
      <c r="W283" s="226"/>
      <c r="X283" s="226"/>
      <c r="Y283" s="226"/>
      <c r="Z283" s="226"/>
      <c r="AA283" s="231"/>
      <c r="AT283" s="232" t="s">
        <v>179</v>
      </c>
      <c r="AU283" s="232" t="s">
        <v>112</v>
      </c>
      <c r="AV283" s="224" t="s">
        <v>93</v>
      </c>
      <c r="AW283" s="224" t="s">
        <v>39</v>
      </c>
      <c r="AX283" s="224" t="s">
        <v>85</v>
      </c>
      <c r="AY283" s="232" t="s">
        <v>171</v>
      </c>
    </row>
    <row r="284" s="233" customFormat="true" ht="16.5" hidden="false" customHeight="true" outlineLevel="0" collapsed="false">
      <c r="B284" s="234"/>
      <c r="C284" s="235"/>
      <c r="D284" s="235"/>
      <c r="E284" s="236"/>
      <c r="F284" s="237" t="s">
        <v>219</v>
      </c>
      <c r="G284" s="237"/>
      <c r="H284" s="237"/>
      <c r="I284" s="237"/>
      <c r="J284" s="235"/>
      <c r="K284" s="238" t="n">
        <v>2.52</v>
      </c>
      <c r="L284" s="235"/>
      <c r="M284" s="235"/>
      <c r="N284" s="235"/>
      <c r="O284" s="235"/>
      <c r="P284" s="235"/>
      <c r="Q284" s="235"/>
      <c r="R284" s="239"/>
      <c r="T284" s="240"/>
      <c r="U284" s="235"/>
      <c r="V284" s="235"/>
      <c r="W284" s="235"/>
      <c r="X284" s="235"/>
      <c r="Y284" s="235"/>
      <c r="Z284" s="235"/>
      <c r="AA284" s="241"/>
      <c r="AT284" s="242" t="s">
        <v>179</v>
      </c>
      <c r="AU284" s="242" t="s">
        <v>112</v>
      </c>
      <c r="AV284" s="233" t="s">
        <v>176</v>
      </c>
      <c r="AW284" s="233" t="s">
        <v>39</v>
      </c>
      <c r="AX284" s="233" t="s">
        <v>93</v>
      </c>
      <c r="AY284" s="242" t="s">
        <v>171</v>
      </c>
    </row>
    <row r="285" s="32" customFormat="true" ht="25.5" hidden="false" customHeight="true" outlineLevel="0" collapsed="false">
      <c r="B285" s="33"/>
      <c r="C285" s="203" t="s">
        <v>344</v>
      </c>
      <c r="D285" s="203" t="s">
        <v>172</v>
      </c>
      <c r="E285" s="204" t="s">
        <v>1190</v>
      </c>
      <c r="F285" s="205" t="s">
        <v>1191</v>
      </c>
      <c r="G285" s="205"/>
      <c r="H285" s="205"/>
      <c r="I285" s="205"/>
      <c r="J285" s="206" t="s">
        <v>261</v>
      </c>
      <c r="K285" s="207" t="n">
        <v>7.088</v>
      </c>
      <c r="L285" s="208" t="n">
        <v>0</v>
      </c>
      <c r="M285" s="208"/>
      <c r="N285" s="209" t="n">
        <f aca="false">ROUND(L285*K285,2)</f>
        <v>0</v>
      </c>
      <c r="O285" s="209"/>
      <c r="P285" s="209"/>
      <c r="Q285" s="209"/>
      <c r="R285" s="35"/>
      <c r="T285" s="210"/>
      <c r="U285" s="44" t="s">
        <v>50</v>
      </c>
      <c r="V285" s="34"/>
      <c r="W285" s="211" t="n">
        <f aca="false">V285*K285</f>
        <v>0</v>
      </c>
      <c r="X285" s="211" t="n">
        <v>0.08626</v>
      </c>
      <c r="Y285" s="211" t="n">
        <f aca="false">X285*K285</f>
        <v>0.61141088</v>
      </c>
      <c r="Z285" s="211" t="n">
        <v>0</v>
      </c>
      <c r="AA285" s="212" t="n">
        <f aca="false">Z285*K285</f>
        <v>0</v>
      </c>
      <c r="AR285" s="10" t="s">
        <v>176</v>
      </c>
      <c r="AT285" s="10" t="s">
        <v>172</v>
      </c>
      <c r="AU285" s="10" t="s">
        <v>112</v>
      </c>
      <c r="AY285" s="10" t="s">
        <v>171</v>
      </c>
      <c r="BE285" s="127" t="n">
        <f aca="false">IF(U285="základní",N285,0)</f>
        <v>0</v>
      </c>
      <c r="BF285" s="127" t="n">
        <f aca="false">IF(U285="snížená",N285,0)</f>
        <v>0</v>
      </c>
      <c r="BG285" s="127" t="n">
        <f aca="false">IF(U285="zákl. přenesená",N285,0)</f>
        <v>0</v>
      </c>
      <c r="BH285" s="127" t="n">
        <f aca="false">IF(U285="sníž. přenesená",N285,0)</f>
        <v>0</v>
      </c>
      <c r="BI285" s="127" t="n">
        <f aca="false">IF(U285="nulová",N285,0)</f>
        <v>0</v>
      </c>
      <c r="BJ285" s="10" t="s">
        <v>93</v>
      </c>
      <c r="BK285" s="127" t="n">
        <f aca="false">ROUND(L285*K285,2)</f>
        <v>0</v>
      </c>
      <c r="BL285" s="10" t="s">
        <v>176</v>
      </c>
      <c r="BM285" s="10" t="s">
        <v>1192</v>
      </c>
    </row>
    <row r="286" s="213" customFormat="true" ht="16.5" hidden="false" customHeight="true" outlineLevel="0" collapsed="false">
      <c r="B286" s="214"/>
      <c r="C286" s="215"/>
      <c r="D286" s="215"/>
      <c r="E286" s="216"/>
      <c r="F286" s="217" t="s">
        <v>1193</v>
      </c>
      <c r="G286" s="217"/>
      <c r="H286" s="217"/>
      <c r="I286" s="217"/>
      <c r="J286" s="215"/>
      <c r="K286" s="218" t="n">
        <v>7.088</v>
      </c>
      <c r="L286" s="215"/>
      <c r="M286" s="215"/>
      <c r="N286" s="215"/>
      <c r="O286" s="215"/>
      <c r="P286" s="215"/>
      <c r="Q286" s="215"/>
      <c r="R286" s="219"/>
      <c r="T286" s="220"/>
      <c r="U286" s="215"/>
      <c r="V286" s="215"/>
      <c r="W286" s="215"/>
      <c r="X286" s="215"/>
      <c r="Y286" s="215"/>
      <c r="Z286" s="215"/>
      <c r="AA286" s="221"/>
      <c r="AT286" s="222" t="s">
        <v>179</v>
      </c>
      <c r="AU286" s="222" t="s">
        <v>112</v>
      </c>
      <c r="AV286" s="213" t="s">
        <v>112</v>
      </c>
      <c r="AW286" s="213" t="s">
        <v>39</v>
      </c>
      <c r="AX286" s="213" t="s">
        <v>85</v>
      </c>
      <c r="AY286" s="222" t="s">
        <v>171</v>
      </c>
    </row>
    <row r="287" s="224" customFormat="true" ht="16.5" hidden="false" customHeight="true" outlineLevel="0" collapsed="false">
      <c r="B287" s="225"/>
      <c r="C287" s="226"/>
      <c r="D287" s="226"/>
      <c r="E287" s="227"/>
      <c r="F287" s="228" t="s">
        <v>1194</v>
      </c>
      <c r="G287" s="228"/>
      <c r="H287" s="228"/>
      <c r="I287" s="228"/>
      <c r="J287" s="226"/>
      <c r="K287" s="227"/>
      <c r="L287" s="226"/>
      <c r="M287" s="226"/>
      <c r="N287" s="226"/>
      <c r="O287" s="226"/>
      <c r="P287" s="226"/>
      <c r="Q287" s="226"/>
      <c r="R287" s="229"/>
      <c r="T287" s="230"/>
      <c r="U287" s="226"/>
      <c r="V287" s="226"/>
      <c r="W287" s="226"/>
      <c r="X287" s="226"/>
      <c r="Y287" s="226"/>
      <c r="Z287" s="226"/>
      <c r="AA287" s="231"/>
      <c r="AT287" s="232" t="s">
        <v>179</v>
      </c>
      <c r="AU287" s="232" t="s">
        <v>112</v>
      </c>
      <c r="AV287" s="224" t="s">
        <v>93</v>
      </c>
      <c r="AW287" s="224" t="s">
        <v>39</v>
      </c>
      <c r="AX287" s="224" t="s">
        <v>85</v>
      </c>
      <c r="AY287" s="232" t="s">
        <v>171</v>
      </c>
    </row>
    <row r="288" s="233" customFormat="true" ht="16.5" hidden="false" customHeight="true" outlineLevel="0" collapsed="false">
      <c r="B288" s="234"/>
      <c r="C288" s="235"/>
      <c r="D288" s="235"/>
      <c r="E288" s="236"/>
      <c r="F288" s="237" t="s">
        <v>219</v>
      </c>
      <c r="G288" s="237"/>
      <c r="H288" s="237"/>
      <c r="I288" s="237"/>
      <c r="J288" s="235"/>
      <c r="K288" s="238" t="n">
        <v>7.088</v>
      </c>
      <c r="L288" s="235"/>
      <c r="M288" s="235"/>
      <c r="N288" s="235"/>
      <c r="O288" s="235"/>
      <c r="P288" s="235"/>
      <c r="Q288" s="235"/>
      <c r="R288" s="239"/>
      <c r="T288" s="240"/>
      <c r="U288" s="235"/>
      <c r="V288" s="235"/>
      <c r="W288" s="235"/>
      <c r="X288" s="235"/>
      <c r="Y288" s="235"/>
      <c r="Z288" s="235"/>
      <c r="AA288" s="241"/>
      <c r="AT288" s="242" t="s">
        <v>179</v>
      </c>
      <c r="AU288" s="242" t="s">
        <v>112</v>
      </c>
      <c r="AV288" s="233" t="s">
        <v>176</v>
      </c>
      <c r="AW288" s="233" t="s">
        <v>39</v>
      </c>
      <c r="AX288" s="233" t="s">
        <v>93</v>
      </c>
      <c r="AY288" s="242" t="s">
        <v>171</v>
      </c>
    </row>
    <row r="289" s="32" customFormat="true" ht="25.5" hidden="false" customHeight="true" outlineLevel="0" collapsed="false">
      <c r="B289" s="33"/>
      <c r="C289" s="203" t="s">
        <v>352</v>
      </c>
      <c r="D289" s="203" t="s">
        <v>172</v>
      </c>
      <c r="E289" s="204" t="s">
        <v>1195</v>
      </c>
      <c r="F289" s="205" t="s">
        <v>1196</v>
      </c>
      <c r="G289" s="205"/>
      <c r="H289" s="205"/>
      <c r="I289" s="205"/>
      <c r="J289" s="206" t="s">
        <v>330</v>
      </c>
      <c r="K289" s="207" t="n">
        <v>15.96</v>
      </c>
      <c r="L289" s="208" t="n">
        <v>0</v>
      </c>
      <c r="M289" s="208"/>
      <c r="N289" s="209" t="n">
        <f aca="false">ROUND(L289*K289,2)</f>
        <v>0</v>
      </c>
      <c r="O289" s="209"/>
      <c r="P289" s="209"/>
      <c r="Q289" s="209"/>
      <c r="R289" s="35"/>
      <c r="T289" s="210"/>
      <c r="U289" s="44" t="s">
        <v>50</v>
      </c>
      <c r="V289" s="34"/>
      <c r="W289" s="211" t="n">
        <f aca="false">V289*K289</f>
        <v>0</v>
      </c>
      <c r="X289" s="211" t="n">
        <v>0.00012</v>
      </c>
      <c r="Y289" s="211" t="n">
        <f aca="false">X289*K289</f>
        <v>0.0019152</v>
      </c>
      <c r="Z289" s="211" t="n">
        <v>0</v>
      </c>
      <c r="AA289" s="212" t="n">
        <f aca="false">Z289*K289</f>
        <v>0</v>
      </c>
      <c r="AR289" s="10" t="s">
        <v>176</v>
      </c>
      <c r="AT289" s="10" t="s">
        <v>172</v>
      </c>
      <c r="AU289" s="10" t="s">
        <v>112</v>
      </c>
      <c r="AY289" s="10" t="s">
        <v>171</v>
      </c>
      <c r="BE289" s="127" t="n">
        <f aca="false">IF(U289="základní",N289,0)</f>
        <v>0</v>
      </c>
      <c r="BF289" s="127" t="n">
        <f aca="false">IF(U289="snížená",N289,0)</f>
        <v>0</v>
      </c>
      <c r="BG289" s="127" t="n">
        <f aca="false">IF(U289="zákl. přenesená",N289,0)</f>
        <v>0</v>
      </c>
      <c r="BH289" s="127" t="n">
        <f aca="false">IF(U289="sníž. přenesená",N289,0)</f>
        <v>0</v>
      </c>
      <c r="BI289" s="127" t="n">
        <f aca="false">IF(U289="nulová",N289,0)</f>
        <v>0</v>
      </c>
      <c r="BJ289" s="10" t="s">
        <v>93</v>
      </c>
      <c r="BK289" s="127" t="n">
        <f aca="false">ROUND(L289*K289,2)</f>
        <v>0</v>
      </c>
      <c r="BL289" s="10" t="s">
        <v>176</v>
      </c>
      <c r="BM289" s="10" t="s">
        <v>1197</v>
      </c>
    </row>
    <row r="290" s="213" customFormat="true" ht="16.5" hidden="false" customHeight="true" outlineLevel="0" collapsed="false">
      <c r="B290" s="214"/>
      <c r="C290" s="215"/>
      <c r="D290" s="215"/>
      <c r="E290" s="216"/>
      <c r="F290" s="217" t="s">
        <v>1198</v>
      </c>
      <c r="G290" s="217"/>
      <c r="H290" s="217"/>
      <c r="I290" s="217"/>
      <c r="J290" s="215"/>
      <c r="K290" s="218" t="n">
        <v>8.36</v>
      </c>
      <c r="L290" s="215"/>
      <c r="M290" s="215"/>
      <c r="N290" s="215"/>
      <c r="O290" s="215"/>
      <c r="P290" s="215"/>
      <c r="Q290" s="215"/>
      <c r="R290" s="219"/>
      <c r="T290" s="220"/>
      <c r="U290" s="215"/>
      <c r="V290" s="215"/>
      <c r="W290" s="215"/>
      <c r="X290" s="215"/>
      <c r="Y290" s="215"/>
      <c r="Z290" s="215"/>
      <c r="AA290" s="221"/>
      <c r="AT290" s="222" t="s">
        <v>179</v>
      </c>
      <c r="AU290" s="222" t="s">
        <v>112</v>
      </c>
      <c r="AV290" s="213" t="s">
        <v>112</v>
      </c>
      <c r="AW290" s="213" t="s">
        <v>39</v>
      </c>
      <c r="AX290" s="213" t="s">
        <v>85</v>
      </c>
      <c r="AY290" s="222" t="s">
        <v>171</v>
      </c>
    </row>
    <row r="291" s="224" customFormat="true" ht="16.5" hidden="false" customHeight="true" outlineLevel="0" collapsed="false">
      <c r="B291" s="225"/>
      <c r="C291" s="226"/>
      <c r="D291" s="226"/>
      <c r="E291" s="227"/>
      <c r="F291" s="228" t="s">
        <v>1142</v>
      </c>
      <c r="G291" s="228"/>
      <c r="H291" s="228"/>
      <c r="I291" s="228"/>
      <c r="J291" s="226"/>
      <c r="K291" s="227"/>
      <c r="L291" s="226"/>
      <c r="M291" s="226"/>
      <c r="N291" s="226"/>
      <c r="O291" s="226"/>
      <c r="P291" s="226"/>
      <c r="Q291" s="226"/>
      <c r="R291" s="229"/>
      <c r="T291" s="230"/>
      <c r="U291" s="226"/>
      <c r="V291" s="226"/>
      <c r="W291" s="226"/>
      <c r="X291" s="226"/>
      <c r="Y291" s="226"/>
      <c r="Z291" s="226"/>
      <c r="AA291" s="231"/>
      <c r="AT291" s="232" t="s">
        <v>179</v>
      </c>
      <c r="AU291" s="232" t="s">
        <v>112</v>
      </c>
      <c r="AV291" s="224" t="s">
        <v>93</v>
      </c>
      <c r="AW291" s="224" t="s">
        <v>39</v>
      </c>
      <c r="AX291" s="224" t="s">
        <v>85</v>
      </c>
      <c r="AY291" s="232" t="s">
        <v>171</v>
      </c>
    </row>
    <row r="292" s="213" customFormat="true" ht="16.5" hidden="false" customHeight="true" outlineLevel="0" collapsed="false">
      <c r="B292" s="214"/>
      <c r="C292" s="215"/>
      <c r="D292" s="215"/>
      <c r="E292" s="216"/>
      <c r="F292" s="223" t="s">
        <v>1199</v>
      </c>
      <c r="G292" s="223"/>
      <c r="H292" s="223"/>
      <c r="I292" s="223"/>
      <c r="J292" s="215"/>
      <c r="K292" s="218" t="n">
        <v>7.6</v>
      </c>
      <c r="L292" s="215"/>
      <c r="M292" s="215"/>
      <c r="N292" s="215"/>
      <c r="O292" s="215"/>
      <c r="P292" s="215"/>
      <c r="Q292" s="215"/>
      <c r="R292" s="219"/>
      <c r="T292" s="220"/>
      <c r="U292" s="215"/>
      <c r="V292" s="215"/>
      <c r="W292" s="215"/>
      <c r="X292" s="215"/>
      <c r="Y292" s="215"/>
      <c r="Z292" s="215"/>
      <c r="AA292" s="221"/>
      <c r="AT292" s="222" t="s">
        <v>179</v>
      </c>
      <c r="AU292" s="222" t="s">
        <v>112</v>
      </c>
      <c r="AV292" s="213" t="s">
        <v>112</v>
      </c>
      <c r="AW292" s="213" t="s">
        <v>39</v>
      </c>
      <c r="AX292" s="213" t="s">
        <v>85</v>
      </c>
      <c r="AY292" s="222" t="s">
        <v>171</v>
      </c>
    </row>
    <row r="293" s="224" customFormat="true" ht="16.5" hidden="false" customHeight="true" outlineLevel="0" collapsed="false">
      <c r="B293" s="225"/>
      <c r="C293" s="226"/>
      <c r="D293" s="226"/>
      <c r="E293" s="227"/>
      <c r="F293" s="228" t="s">
        <v>1200</v>
      </c>
      <c r="G293" s="228"/>
      <c r="H293" s="228"/>
      <c r="I293" s="228"/>
      <c r="J293" s="226"/>
      <c r="K293" s="227"/>
      <c r="L293" s="226"/>
      <c r="M293" s="226"/>
      <c r="N293" s="226"/>
      <c r="O293" s="226"/>
      <c r="P293" s="226"/>
      <c r="Q293" s="226"/>
      <c r="R293" s="229"/>
      <c r="T293" s="230"/>
      <c r="U293" s="226"/>
      <c r="V293" s="226"/>
      <c r="W293" s="226"/>
      <c r="X293" s="226"/>
      <c r="Y293" s="226"/>
      <c r="Z293" s="226"/>
      <c r="AA293" s="231"/>
      <c r="AT293" s="232" t="s">
        <v>179</v>
      </c>
      <c r="AU293" s="232" t="s">
        <v>112</v>
      </c>
      <c r="AV293" s="224" t="s">
        <v>93</v>
      </c>
      <c r="AW293" s="224" t="s">
        <v>39</v>
      </c>
      <c r="AX293" s="224" t="s">
        <v>85</v>
      </c>
      <c r="AY293" s="232" t="s">
        <v>171</v>
      </c>
    </row>
    <row r="294" s="233" customFormat="true" ht="16.5" hidden="false" customHeight="true" outlineLevel="0" collapsed="false">
      <c r="B294" s="234"/>
      <c r="C294" s="235"/>
      <c r="D294" s="235"/>
      <c r="E294" s="236"/>
      <c r="F294" s="237" t="s">
        <v>219</v>
      </c>
      <c r="G294" s="237"/>
      <c r="H294" s="237"/>
      <c r="I294" s="237"/>
      <c r="J294" s="235"/>
      <c r="K294" s="238" t="n">
        <v>15.96</v>
      </c>
      <c r="L294" s="235"/>
      <c r="M294" s="235"/>
      <c r="N294" s="235"/>
      <c r="O294" s="235"/>
      <c r="P294" s="235"/>
      <c r="Q294" s="235"/>
      <c r="R294" s="239"/>
      <c r="T294" s="240"/>
      <c r="U294" s="235"/>
      <c r="V294" s="235"/>
      <c r="W294" s="235"/>
      <c r="X294" s="235"/>
      <c r="Y294" s="235"/>
      <c r="Z294" s="235"/>
      <c r="AA294" s="241"/>
      <c r="AT294" s="242" t="s">
        <v>179</v>
      </c>
      <c r="AU294" s="242" t="s">
        <v>112</v>
      </c>
      <c r="AV294" s="233" t="s">
        <v>176</v>
      </c>
      <c r="AW294" s="233" t="s">
        <v>39</v>
      </c>
      <c r="AX294" s="233" t="s">
        <v>93</v>
      </c>
      <c r="AY294" s="242" t="s">
        <v>171</v>
      </c>
    </row>
    <row r="295" s="32" customFormat="true" ht="25.5" hidden="false" customHeight="true" outlineLevel="0" collapsed="false">
      <c r="B295" s="33"/>
      <c r="C295" s="203" t="s">
        <v>356</v>
      </c>
      <c r="D295" s="203" t="s">
        <v>172</v>
      </c>
      <c r="E295" s="204" t="s">
        <v>1201</v>
      </c>
      <c r="F295" s="205" t="s">
        <v>1202</v>
      </c>
      <c r="G295" s="205"/>
      <c r="H295" s="205"/>
      <c r="I295" s="205"/>
      <c r="J295" s="206" t="s">
        <v>261</v>
      </c>
      <c r="K295" s="207" t="n">
        <v>16.161</v>
      </c>
      <c r="L295" s="208" t="n">
        <v>0</v>
      </c>
      <c r="M295" s="208"/>
      <c r="N295" s="209" t="n">
        <f aca="false">ROUND(L295*K295,2)</f>
        <v>0</v>
      </c>
      <c r="O295" s="209"/>
      <c r="P295" s="209"/>
      <c r="Q295" s="209"/>
      <c r="R295" s="35"/>
      <c r="T295" s="210"/>
      <c r="U295" s="44" t="s">
        <v>50</v>
      </c>
      <c r="V295" s="34"/>
      <c r="W295" s="211" t="n">
        <f aca="false">V295*K295</f>
        <v>0</v>
      </c>
      <c r="X295" s="211" t="n">
        <v>0.2933</v>
      </c>
      <c r="Y295" s="211" t="n">
        <f aca="false">X295*K295</f>
        <v>4.7400213</v>
      </c>
      <c r="Z295" s="211" t="n">
        <v>0</v>
      </c>
      <c r="AA295" s="212" t="n">
        <f aca="false">Z295*K295</f>
        <v>0</v>
      </c>
      <c r="AR295" s="10" t="s">
        <v>176</v>
      </c>
      <c r="AT295" s="10" t="s">
        <v>172</v>
      </c>
      <c r="AU295" s="10" t="s">
        <v>112</v>
      </c>
      <c r="AY295" s="10" t="s">
        <v>171</v>
      </c>
      <c r="BE295" s="127" t="n">
        <f aca="false">IF(U295="základní",N295,0)</f>
        <v>0</v>
      </c>
      <c r="BF295" s="127" t="n">
        <f aca="false">IF(U295="snížená",N295,0)</f>
        <v>0</v>
      </c>
      <c r="BG295" s="127" t="n">
        <f aca="false">IF(U295="zákl. přenesená",N295,0)</f>
        <v>0</v>
      </c>
      <c r="BH295" s="127" t="n">
        <f aca="false">IF(U295="sníž. přenesená",N295,0)</f>
        <v>0</v>
      </c>
      <c r="BI295" s="127" t="n">
        <f aca="false">IF(U295="nulová",N295,0)</f>
        <v>0</v>
      </c>
      <c r="BJ295" s="10" t="s">
        <v>93</v>
      </c>
      <c r="BK295" s="127" t="n">
        <f aca="false">ROUND(L295*K295,2)</f>
        <v>0</v>
      </c>
      <c r="BL295" s="10" t="s">
        <v>176</v>
      </c>
      <c r="BM295" s="10" t="s">
        <v>1203</v>
      </c>
    </row>
    <row r="296" s="213" customFormat="true" ht="25.5" hidden="false" customHeight="true" outlineLevel="0" collapsed="false">
      <c r="B296" s="214"/>
      <c r="C296" s="215"/>
      <c r="D296" s="215"/>
      <c r="E296" s="216"/>
      <c r="F296" s="217" t="s">
        <v>1204</v>
      </c>
      <c r="G296" s="217"/>
      <c r="H296" s="217"/>
      <c r="I296" s="217"/>
      <c r="J296" s="215"/>
      <c r="K296" s="218" t="n">
        <v>4.686</v>
      </c>
      <c r="L296" s="215"/>
      <c r="M296" s="215"/>
      <c r="N296" s="215"/>
      <c r="O296" s="215"/>
      <c r="P296" s="215"/>
      <c r="Q296" s="215"/>
      <c r="R296" s="219"/>
      <c r="T296" s="220"/>
      <c r="U296" s="215"/>
      <c r="V296" s="215"/>
      <c r="W296" s="215"/>
      <c r="X296" s="215"/>
      <c r="Y296" s="215"/>
      <c r="Z296" s="215"/>
      <c r="AA296" s="221"/>
      <c r="AT296" s="222" t="s">
        <v>179</v>
      </c>
      <c r="AU296" s="222" t="s">
        <v>112</v>
      </c>
      <c r="AV296" s="213" t="s">
        <v>112</v>
      </c>
      <c r="AW296" s="213" t="s">
        <v>39</v>
      </c>
      <c r="AX296" s="213" t="s">
        <v>85</v>
      </c>
      <c r="AY296" s="222" t="s">
        <v>171</v>
      </c>
    </row>
    <row r="297" s="224" customFormat="true" ht="16.5" hidden="false" customHeight="true" outlineLevel="0" collapsed="false">
      <c r="B297" s="225"/>
      <c r="C297" s="226"/>
      <c r="D297" s="226"/>
      <c r="E297" s="227"/>
      <c r="F297" s="228" t="s">
        <v>1103</v>
      </c>
      <c r="G297" s="228"/>
      <c r="H297" s="228"/>
      <c r="I297" s="228"/>
      <c r="J297" s="226"/>
      <c r="K297" s="227"/>
      <c r="L297" s="226"/>
      <c r="M297" s="226"/>
      <c r="N297" s="226"/>
      <c r="O297" s="226"/>
      <c r="P297" s="226"/>
      <c r="Q297" s="226"/>
      <c r="R297" s="229"/>
      <c r="T297" s="230"/>
      <c r="U297" s="226"/>
      <c r="V297" s="226"/>
      <c r="W297" s="226"/>
      <c r="X297" s="226"/>
      <c r="Y297" s="226"/>
      <c r="Z297" s="226"/>
      <c r="AA297" s="231"/>
      <c r="AT297" s="232" t="s">
        <v>179</v>
      </c>
      <c r="AU297" s="232" t="s">
        <v>112</v>
      </c>
      <c r="AV297" s="224" t="s">
        <v>93</v>
      </c>
      <c r="AW297" s="224" t="s">
        <v>39</v>
      </c>
      <c r="AX297" s="224" t="s">
        <v>85</v>
      </c>
      <c r="AY297" s="232" t="s">
        <v>171</v>
      </c>
    </row>
    <row r="298" s="213" customFormat="true" ht="38.25" hidden="false" customHeight="true" outlineLevel="0" collapsed="false">
      <c r="B298" s="214"/>
      <c r="C298" s="215"/>
      <c r="D298" s="215"/>
      <c r="E298" s="216"/>
      <c r="F298" s="223" t="s">
        <v>1205</v>
      </c>
      <c r="G298" s="223"/>
      <c r="H298" s="223"/>
      <c r="I298" s="223"/>
      <c r="J298" s="215"/>
      <c r="K298" s="218" t="n">
        <v>9.011</v>
      </c>
      <c r="L298" s="215"/>
      <c r="M298" s="215"/>
      <c r="N298" s="215"/>
      <c r="O298" s="215"/>
      <c r="P298" s="215"/>
      <c r="Q298" s="215"/>
      <c r="R298" s="219"/>
      <c r="T298" s="220"/>
      <c r="U298" s="215"/>
      <c r="V298" s="215"/>
      <c r="W298" s="215"/>
      <c r="X298" s="215"/>
      <c r="Y298" s="215"/>
      <c r="Z298" s="215"/>
      <c r="AA298" s="221"/>
      <c r="AT298" s="222" t="s">
        <v>179</v>
      </c>
      <c r="AU298" s="222" t="s">
        <v>112</v>
      </c>
      <c r="AV298" s="213" t="s">
        <v>112</v>
      </c>
      <c r="AW298" s="213" t="s">
        <v>39</v>
      </c>
      <c r="AX298" s="213" t="s">
        <v>85</v>
      </c>
      <c r="AY298" s="222" t="s">
        <v>171</v>
      </c>
    </row>
    <row r="299" s="213" customFormat="true" ht="25.5" hidden="false" customHeight="true" outlineLevel="0" collapsed="false">
      <c r="B299" s="214"/>
      <c r="C299" s="215"/>
      <c r="D299" s="215"/>
      <c r="E299" s="216"/>
      <c r="F299" s="223" t="s">
        <v>1206</v>
      </c>
      <c r="G299" s="223"/>
      <c r="H299" s="223"/>
      <c r="I299" s="223"/>
      <c r="J299" s="215"/>
      <c r="K299" s="218" t="n">
        <v>2.464</v>
      </c>
      <c r="L299" s="215"/>
      <c r="M299" s="215"/>
      <c r="N299" s="215"/>
      <c r="O299" s="215"/>
      <c r="P299" s="215"/>
      <c r="Q299" s="215"/>
      <c r="R299" s="219"/>
      <c r="T299" s="220"/>
      <c r="U299" s="215"/>
      <c r="V299" s="215"/>
      <c r="W299" s="215"/>
      <c r="X299" s="215"/>
      <c r="Y299" s="215"/>
      <c r="Z299" s="215"/>
      <c r="AA299" s="221"/>
      <c r="AT299" s="222" t="s">
        <v>179</v>
      </c>
      <c r="AU299" s="222" t="s">
        <v>112</v>
      </c>
      <c r="AV299" s="213" t="s">
        <v>112</v>
      </c>
      <c r="AW299" s="213" t="s">
        <v>39</v>
      </c>
      <c r="AX299" s="213" t="s">
        <v>85</v>
      </c>
      <c r="AY299" s="222" t="s">
        <v>171</v>
      </c>
    </row>
    <row r="300" s="224" customFormat="true" ht="16.5" hidden="false" customHeight="true" outlineLevel="0" collapsed="false">
      <c r="B300" s="225"/>
      <c r="C300" s="226"/>
      <c r="D300" s="226"/>
      <c r="E300" s="227"/>
      <c r="F300" s="228" t="s">
        <v>1140</v>
      </c>
      <c r="G300" s="228"/>
      <c r="H300" s="228"/>
      <c r="I300" s="228"/>
      <c r="J300" s="226"/>
      <c r="K300" s="227"/>
      <c r="L300" s="226"/>
      <c r="M300" s="226"/>
      <c r="N300" s="226"/>
      <c r="O300" s="226"/>
      <c r="P300" s="226"/>
      <c r="Q300" s="226"/>
      <c r="R300" s="229"/>
      <c r="T300" s="230"/>
      <c r="U300" s="226"/>
      <c r="V300" s="226"/>
      <c r="W300" s="226"/>
      <c r="X300" s="226"/>
      <c r="Y300" s="226"/>
      <c r="Z300" s="226"/>
      <c r="AA300" s="231"/>
      <c r="AT300" s="232" t="s">
        <v>179</v>
      </c>
      <c r="AU300" s="232" t="s">
        <v>112</v>
      </c>
      <c r="AV300" s="224" t="s">
        <v>93</v>
      </c>
      <c r="AW300" s="224" t="s">
        <v>39</v>
      </c>
      <c r="AX300" s="224" t="s">
        <v>85</v>
      </c>
      <c r="AY300" s="232" t="s">
        <v>171</v>
      </c>
    </row>
    <row r="301" s="233" customFormat="true" ht="16.5" hidden="false" customHeight="true" outlineLevel="0" collapsed="false">
      <c r="B301" s="234"/>
      <c r="C301" s="235"/>
      <c r="D301" s="235"/>
      <c r="E301" s="236"/>
      <c r="F301" s="237" t="s">
        <v>219</v>
      </c>
      <c r="G301" s="237"/>
      <c r="H301" s="237"/>
      <c r="I301" s="237"/>
      <c r="J301" s="235"/>
      <c r="K301" s="238" t="n">
        <v>16.161</v>
      </c>
      <c r="L301" s="235"/>
      <c r="M301" s="235"/>
      <c r="N301" s="235"/>
      <c r="O301" s="235"/>
      <c r="P301" s="235"/>
      <c r="Q301" s="235"/>
      <c r="R301" s="239"/>
      <c r="T301" s="240"/>
      <c r="U301" s="235"/>
      <c r="V301" s="235"/>
      <c r="W301" s="235"/>
      <c r="X301" s="235"/>
      <c r="Y301" s="235"/>
      <c r="Z301" s="235"/>
      <c r="AA301" s="241"/>
      <c r="AT301" s="242" t="s">
        <v>179</v>
      </c>
      <c r="AU301" s="242" t="s">
        <v>112</v>
      </c>
      <c r="AV301" s="233" t="s">
        <v>176</v>
      </c>
      <c r="AW301" s="233" t="s">
        <v>39</v>
      </c>
      <c r="AX301" s="233" t="s">
        <v>93</v>
      </c>
      <c r="AY301" s="242" t="s">
        <v>171</v>
      </c>
    </row>
    <row r="302" s="32" customFormat="true" ht="25.5" hidden="false" customHeight="true" outlineLevel="0" collapsed="false">
      <c r="B302" s="33"/>
      <c r="C302" s="203" t="s">
        <v>375</v>
      </c>
      <c r="D302" s="203" t="s">
        <v>172</v>
      </c>
      <c r="E302" s="204" t="s">
        <v>1207</v>
      </c>
      <c r="F302" s="205" t="s">
        <v>1208</v>
      </c>
      <c r="G302" s="205"/>
      <c r="H302" s="205"/>
      <c r="I302" s="205"/>
      <c r="J302" s="206" t="s">
        <v>261</v>
      </c>
      <c r="K302" s="207" t="n">
        <v>29.925</v>
      </c>
      <c r="L302" s="208" t="n">
        <v>0</v>
      </c>
      <c r="M302" s="208"/>
      <c r="N302" s="209" t="n">
        <f aca="false">ROUND(L302*K302,2)</f>
        <v>0</v>
      </c>
      <c r="O302" s="209"/>
      <c r="P302" s="209"/>
      <c r="Q302" s="209"/>
      <c r="R302" s="35"/>
      <c r="T302" s="210"/>
      <c r="U302" s="44" t="s">
        <v>50</v>
      </c>
      <c r="V302" s="34"/>
      <c r="W302" s="211" t="n">
        <f aca="false">V302*K302</f>
        <v>0</v>
      </c>
      <c r="X302" s="211" t="n">
        <v>0.08976</v>
      </c>
      <c r="Y302" s="211" t="n">
        <f aca="false">X302*K302</f>
        <v>2.686068</v>
      </c>
      <c r="Z302" s="211" t="n">
        <v>0</v>
      </c>
      <c r="AA302" s="212" t="n">
        <f aca="false">Z302*K302</f>
        <v>0</v>
      </c>
      <c r="AR302" s="10" t="s">
        <v>176</v>
      </c>
      <c r="AT302" s="10" t="s">
        <v>172</v>
      </c>
      <c r="AU302" s="10" t="s">
        <v>112</v>
      </c>
      <c r="AY302" s="10" t="s">
        <v>171</v>
      </c>
      <c r="BE302" s="127" t="n">
        <f aca="false">IF(U302="základní",N302,0)</f>
        <v>0</v>
      </c>
      <c r="BF302" s="127" t="n">
        <f aca="false">IF(U302="snížená",N302,0)</f>
        <v>0</v>
      </c>
      <c r="BG302" s="127" t="n">
        <f aca="false">IF(U302="zákl. přenesená",N302,0)</f>
        <v>0</v>
      </c>
      <c r="BH302" s="127" t="n">
        <f aca="false">IF(U302="sníž. přenesená",N302,0)</f>
        <v>0</v>
      </c>
      <c r="BI302" s="127" t="n">
        <f aca="false">IF(U302="nulová",N302,0)</f>
        <v>0</v>
      </c>
      <c r="BJ302" s="10" t="s">
        <v>93</v>
      </c>
      <c r="BK302" s="127" t="n">
        <f aca="false">ROUND(L302*K302,2)</f>
        <v>0</v>
      </c>
      <c r="BL302" s="10" t="s">
        <v>176</v>
      </c>
      <c r="BM302" s="10" t="s">
        <v>1209</v>
      </c>
    </row>
    <row r="303" s="213" customFormat="true" ht="16.5" hidden="false" customHeight="true" outlineLevel="0" collapsed="false">
      <c r="B303" s="214"/>
      <c r="C303" s="215"/>
      <c r="D303" s="215"/>
      <c r="E303" s="216"/>
      <c r="F303" s="217" t="s">
        <v>1210</v>
      </c>
      <c r="G303" s="217"/>
      <c r="H303" s="217"/>
      <c r="I303" s="217"/>
      <c r="J303" s="215"/>
      <c r="K303" s="218" t="n">
        <v>15.675</v>
      </c>
      <c r="L303" s="215"/>
      <c r="M303" s="215"/>
      <c r="N303" s="215"/>
      <c r="O303" s="215"/>
      <c r="P303" s="215"/>
      <c r="Q303" s="215"/>
      <c r="R303" s="219"/>
      <c r="T303" s="220"/>
      <c r="U303" s="215"/>
      <c r="V303" s="215"/>
      <c r="W303" s="215"/>
      <c r="X303" s="215"/>
      <c r="Y303" s="215"/>
      <c r="Z303" s="215"/>
      <c r="AA303" s="221"/>
      <c r="AT303" s="222" t="s">
        <v>179</v>
      </c>
      <c r="AU303" s="222" t="s">
        <v>112</v>
      </c>
      <c r="AV303" s="213" t="s">
        <v>112</v>
      </c>
      <c r="AW303" s="213" t="s">
        <v>39</v>
      </c>
      <c r="AX303" s="213" t="s">
        <v>85</v>
      </c>
      <c r="AY303" s="222" t="s">
        <v>171</v>
      </c>
    </row>
    <row r="304" s="224" customFormat="true" ht="16.5" hidden="false" customHeight="true" outlineLevel="0" collapsed="false">
      <c r="B304" s="225"/>
      <c r="C304" s="226"/>
      <c r="D304" s="226"/>
      <c r="E304" s="227"/>
      <c r="F304" s="228" t="s">
        <v>1142</v>
      </c>
      <c r="G304" s="228"/>
      <c r="H304" s="228"/>
      <c r="I304" s="228"/>
      <c r="J304" s="226"/>
      <c r="K304" s="227"/>
      <c r="L304" s="226"/>
      <c r="M304" s="226"/>
      <c r="N304" s="226"/>
      <c r="O304" s="226"/>
      <c r="P304" s="226"/>
      <c r="Q304" s="226"/>
      <c r="R304" s="229"/>
      <c r="T304" s="230"/>
      <c r="U304" s="226"/>
      <c r="V304" s="226"/>
      <c r="W304" s="226"/>
      <c r="X304" s="226"/>
      <c r="Y304" s="226"/>
      <c r="Z304" s="226"/>
      <c r="AA304" s="231"/>
      <c r="AT304" s="232" t="s">
        <v>179</v>
      </c>
      <c r="AU304" s="232" t="s">
        <v>112</v>
      </c>
      <c r="AV304" s="224" t="s">
        <v>93</v>
      </c>
      <c r="AW304" s="224" t="s">
        <v>39</v>
      </c>
      <c r="AX304" s="224" t="s">
        <v>85</v>
      </c>
      <c r="AY304" s="232" t="s">
        <v>171</v>
      </c>
    </row>
    <row r="305" s="213" customFormat="true" ht="16.5" hidden="false" customHeight="true" outlineLevel="0" collapsed="false">
      <c r="B305" s="214"/>
      <c r="C305" s="215"/>
      <c r="D305" s="215"/>
      <c r="E305" s="216"/>
      <c r="F305" s="223" t="s">
        <v>1211</v>
      </c>
      <c r="G305" s="223"/>
      <c r="H305" s="223"/>
      <c r="I305" s="223"/>
      <c r="J305" s="215"/>
      <c r="K305" s="218" t="n">
        <v>14.25</v>
      </c>
      <c r="L305" s="215"/>
      <c r="M305" s="215"/>
      <c r="N305" s="215"/>
      <c r="O305" s="215"/>
      <c r="P305" s="215"/>
      <c r="Q305" s="215"/>
      <c r="R305" s="219"/>
      <c r="T305" s="220"/>
      <c r="U305" s="215"/>
      <c r="V305" s="215"/>
      <c r="W305" s="215"/>
      <c r="X305" s="215"/>
      <c r="Y305" s="215"/>
      <c r="Z305" s="215"/>
      <c r="AA305" s="221"/>
      <c r="AT305" s="222" t="s">
        <v>179</v>
      </c>
      <c r="AU305" s="222" t="s">
        <v>112</v>
      </c>
      <c r="AV305" s="213" t="s">
        <v>112</v>
      </c>
      <c r="AW305" s="213" t="s">
        <v>39</v>
      </c>
      <c r="AX305" s="213" t="s">
        <v>85</v>
      </c>
      <c r="AY305" s="222" t="s">
        <v>171</v>
      </c>
    </row>
    <row r="306" s="224" customFormat="true" ht="16.5" hidden="false" customHeight="true" outlineLevel="0" collapsed="false">
      <c r="B306" s="225"/>
      <c r="C306" s="226"/>
      <c r="D306" s="226"/>
      <c r="E306" s="227"/>
      <c r="F306" s="228" t="s">
        <v>1200</v>
      </c>
      <c r="G306" s="228"/>
      <c r="H306" s="228"/>
      <c r="I306" s="228"/>
      <c r="J306" s="226"/>
      <c r="K306" s="227"/>
      <c r="L306" s="226"/>
      <c r="M306" s="226"/>
      <c r="N306" s="226"/>
      <c r="O306" s="226"/>
      <c r="P306" s="226"/>
      <c r="Q306" s="226"/>
      <c r="R306" s="229"/>
      <c r="T306" s="230"/>
      <c r="U306" s="226"/>
      <c r="V306" s="226"/>
      <c r="W306" s="226"/>
      <c r="X306" s="226"/>
      <c r="Y306" s="226"/>
      <c r="Z306" s="226"/>
      <c r="AA306" s="231"/>
      <c r="AT306" s="232" t="s">
        <v>179</v>
      </c>
      <c r="AU306" s="232" t="s">
        <v>112</v>
      </c>
      <c r="AV306" s="224" t="s">
        <v>93</v>
      </c>
      <c r="AW306" s="224" t="s">
        <v>39</v>
      </c>
      <c r="AX306" s="224" t="s">
        <v>85</v>
      </c>
      <c r="AY306" s="232" t="s">
        <v>171</v>
      </c>
    </row>
    <row r="307" s="233" customFormat="true" ht="16.5" hidden="false" customHeight="true" outlineLevel="0" collapsed="false">
      <c r="B307" s="234"/>
      <c r="C307" s="235"/>
      <c r="D307" s="235"/>
      <c r="E307" s="236"/>
      <c r="F307" s="237" t="s">
        <v>219</v>
      </c>
      <c r="G307" s="237"/>
      <c r="H307" s="237"/>
      <c r="I307" s="237"/>
      <c r="J307" s="235"/>
      <c r="K307" s="238" t="n">
        <v>29.925</v>
      </c>
      <c r="L307" s="235"/>
      <c r="M307" s="235"/>
      <c r="N307" s="235"/>
      <c r="O307" s="235"/>
      <c r="P307" s="235"/>
      <c r="Q307" s="235"/>
      <c r="R307" s="239"/>
      <c r="T307" s="240"/>
      <c r="U307" s="235"/>
      <c r="V307" s="235"/>
      <c r="W307" s="235"/>
      <c r="X307" s="235"/>
      <c r="Y307" s="235"/>
      <c r="Z307" s="235"/>
      <c r="AA307" s="241"/>
      <c r="AT307" s="242" t="s">
        <v>179</v>
      </c>
      <c r="AU307" s="242" t="s">
        <v>112</v>
      </c>
      <c r="AV307" s="233" t="s">
        <v>176</v>
      </c>
      <c r="AW307" s="233" t="s">
        <v>39</v>
      </c>
      <c r="AX307" s="233" t="s">
        <v>93</v>
      </c>
      <c r="AY307" s="242" t="s">
        <v>171</v>
      </c>
    </row>
    <row r="308" s="32" customFormat="true" ht="25.5" hidden="false" customHeight="true" outlineLevel="0" collapsed="false">
      <c r="B308" s="33"/>
      <c r="C308" s="203" t="s">
        <v>381</v>
      </c>
      <c r="D308" s="203" t="s">
        <v>172</v>
      </c>
      <c r="E308" s="204" t="s">
        <v>1212</v>
      </c>
      <c r="F308" s="205" t="s">
        <v>1213</v>
      </c>
      <c r="G308" s="205"/>
      <c r="H308" s="205"/>
      <c r="I308" s="205"/>
      <c r="J308" s="206" t="s">
        <v>261</v>
      </c>
      <c r="K308" s="207" t="n">
        <v>0.759</v>
      </c>
      <c r="L308" s="208" t="n">
        <v>0</v>
      </c>
      <c r="M308" s="208"/>
      <c r="N308" s="209" t="n">
        <f aca="false">ROUND(L308*K308,2)</f>
        <v>0</v>
      </c>
      <c r="O308" s="209"/>
      <c r="P308" s="209"/>
      <c r="Q308" s="209"/>
      <c r="R308" s="35"/>
      <c r="T308" s="210"/>
      <c r="U308" s="44" t="s">
        <v>50</v>
      </c>
      <c r="V308" s="34"/>
      <c r="W308" s="211" t="n">
        <f aca="false">V308*K308</f>
        <v>0</v>
      </c>
      <c r="X308" s="211" t="n">
        <v>0.26723</v>
      </c>
      <c r="Y308" s="211" t="n">
        <f aca="false">X308*K308</f>
        <v>0.20282757</v>
      </c>
      <c r="Z308" s="211" t="n">
        <v>0</v>
      </c>
      <c r="AA308" s="212" t="n">
        <f aca="false">Z308*K308</f>
        <v>0</v>
      </c>
      <c r="AR308" s="10" t="s">
        <v>176</v>
      </c>
      <c r="AT308" s="10" t="s">
        <v>172</v>
      </c>
      <c r="AU308" s="10" t="s">
        <v>112</v>
      </c>
      <c r="AY308" s="10" t="s">
        <v>171</v>
      </c>
      <c r="BE308" s="127" t="n">
        <f aca="false">IF(U308="základní",N308,0)</f>
        <v>0</v>
      </c>
      <c r="BF308" s="127" t="n">
        <f aca="false">IF(U308="snížená",N308,0)</f>
        <v>0</v>
      </c>
      <c r="BG308" s="127" t="n">
        <f aca="false">IF(U308="zákl. přenesená",N308,0)</f>
        <v>0</v>
      </c>
      <c r="BH308" s="127" t="n">
        <f aca="false">IF(U308="sníž. přenesená",N308,0)</f>
        <v>0</v>
      </c>
      <c r="BI308" s="127" t="n">
        <f aca="false">IF(U308="nulová",N308,0)</f>
        <v>0</v>
      </c>
      <c r="BJ308" s="10" t="s">
        <v>93</v>
      </c>
      <c r="BK308" s="127" t="n">
        <f aca="false">ROUND(L308*K308,2)</f>
        <v>0</v>
      </c>
      <c r="BL308" s="10" t="s">
        <v>176</v>
      </c>
      <c r="BM308" s="10" t="s">
        <v>1214</v>
      </c>
    </row>
    <row r="309" s="213" customFormat="true" ht="16.5" hidden="false" customHeight="true" outlineLevel="0" collapsed="false">
      <c r="B309" s="214"/>
      <c r="C309" s="215"/>
      <c r="D309" s="215"/>
      <c r="E309" s="216"/>
      <c r="F309" s="217" t="s">
        <v>1215</v>
      </c>
      <c r="G309" s="217"/>
      <c r="H309" s="217"/>
      <c r="I309" s="217"/>
      <c r="J309" s="215"/>
      <c r="K309" s="218" t="n">
        <v>2.255</v>
      </c>
      <c r="L309" s="215"/>
      <c r="M309" s="215"/>
      <c r="N309" s="215"/>
      <c r="O309" s="215"/>
      <c r="P309" s="215"/>
      <c r="Q309" s="215"/>
      <c r="R309" s="219"/>
      <c r="T309" s="220"/>
      <c r="U309" s="215"/>
      <c r="V309" s="215"/>
      <c r="W309" s="215"/>
      <c r="X309" s="215"/>
      <c r="Y309" s="215"/>
      <c r="Z309" s="215"/>
      <c r="AA309" s="221"/>
      <c r="AT309" s="222" t="s">
        <v>179</v>
      </c>
      <c r="AU309" s="222" t="s">
        <v>112</v>
      </c>
      <c r="AV309" s="213" t="s">
        <v>112</v>
      </c>
      <c r="AW309" s="213" t="s">
        <v>39</v>
      </c>
      <c r="AX309" s="213" t="s">
        <v>85</v>
      </c>
      <c r="AY309" s="222" t="s">
        <v>171</v>
      </c>
    </row>
    <row r="310" customFormat="false" ht="16.5" hidden="false" customHeight="true" outlineLevel="0" collapsed="false">
      <c r="A310" s="213"/>
      <c r="B310" s="214"/>
      <c r="C310" s="215"/>
      <c r="D310" s="215"/>
      <c r="E310" s="216"/>
      <c r="F310" s="223" t="s">
        <v>1216</v>
      </c>
      <c r="G310" s="223"/>
      <c r="H310" s="223"/>
      <c r="I310" s="223"/>
      <c r="J310" s="215"/>
      <c r="K310" s="218" t="n">
        <v>-1.496</v>
      </c>
      <c r="L310" s="215"/>
      <c r="M310" s="215"/>
      <c r="N310" s="215"/>
      <c r="O310" s="215"/>
      <c r="P310" s="215"/>
      <c r="Q310" s="215"/>
      <c r="R310" s="219"/>
      <c r="T310" s="220"/>
      <c r="U310" s="215"/>
      <c r="V310" s="215"/>
      <c r="W310" s="215"/>
      <c r="X310" s="215"/>
      <c r="Y310" s="215"/>
      <c r="Z310" s="215"/>
      <c r="AA310" s="221"/>
      <c r="AT310" s="222" t="s">
        <v>179</v>
      </c>
      <c r="AU310" s="222" t="s">
        <v>112</v>
      </c>
      <c r="AV310" s="213" t="s">
        <v>112</v>
      </c>
      <c r="AW310" s="213" t="s">
        <v>39</v>
      </c>
      <c r="AX310" s="213" t="s">
        <v>85</v>
      </c>
      <c r="AY310" s="222" t="s">
        <v>171</v>
      </c>
    </row>
    <row r="311" s="224" customFormat="true" ht="16.5" hidden="false" customHeight="true" outlineLevel="0" collapsed="false">
      <c r="B311" s="225"/>
      <c r="C311" s="226"/>
      <c r="D311" s="226"/>
      <c r="E311" s="227"/>
      <c r="F311" s="228" t="s">
        <v>1095</v>
      </c>
      <c r="G311" s="228"/>
      <c r="H311" s="228"/>
      <c r="I311" s="228"/>
      <c r="J311" s="226"/>
      <c r="K311" s="227"/>
      <c r="L311" s="226"/>
      <c r="M311" s="226"/>
      <c r="N311" s="226"/>
      <c r="O311" s="226"/>
      <c r="P311" s="226"/>
      <c r="Q311" s="226"/>
      <c r="R311" s="229"/>
      <c r="T311" s="230"/>
      <c r="U311" s="226"/>
      <c r="V311" s="226"/>
      <c r="W311" s="226"/>
      <c r="X311" s="226"/>
      <c r="Y311" s="226"/>
      <c r="Z311" s="226"/>
      <c r="AA311" s="231"/>
      <c r="AT311" s="232" t="s">
        <v>179</v>
      </c>
      <c r="AU311" s="232" t="s">
        <v>112</v>
      </c>
      <c r="AV311" s="224" t="s">
        <v>93</v>
      </c>
      <c r="AW311" s="224" t="s">
        <v>39</v>
      </c>
      <c r="AX311" s="224" t="s">
        <v>85</v>
      </c>
      <c r="AY311" s="232" t="s">
        <v>171</v>
      </c>
    </row>
    <row r="312" s="233" customFormat="true" ht="16.5" hidden="false" customHeight="true" outlineLevel="0" collapsed="false">
      <c r="B312" s="234"/>
      <c r="C312" s="235"/>
      <c r="D312" s="235"/>
      <c r="E312" s="236"/>
      <c r="F312" s="237" t="s">
        <v>219</v>
      </c>
      <c r="G312" s="237"/>
      <c r="H312" s="237"/>
      <c r="I312" s="237"/>
      <c r="J312" s="235"/>
      <c r="K312" s="238" t="n">
        <v>0.759</v>
      </c>
      <c r="L312" s="235"/>
      <c r="M312" s="235"/>
      <c r="N312" s="235"/>
      <c r="O312" s="235"/>
      <c r="P312" s="235"/>
      <c r="Q312" s="235"/>
      <c r="R312" s="239"/>
      <c r="T312" s="240"/>
      <c r="U312" s="235"/>
      <c r="V312" s="235"/>
      <c r="W312" s="235"/>
      <c r="X312" s="235"/>
      <c r="Y312" s="235"/>
      <c r="Z312" s="235"/>
      <c r="AA312" s="241"/>
      <c r="AT312" s="242" t="s">
        <v>179</v>
      </c>
      <c r="AU312" s="242" t="s">
        <v>112</v>
      </c>
      <c r="AV312" s="233" t="s">
        <v>176</v>
      </c>
      <c r="AW312" s="233" t="s">
        <v>39</v>
      </c>
      <c r="AX312" s="233" t="s">
        <v>93</v>
      </c>
      <c r="AY312" s="242" t="s">
        <v>171</v>
      </c>
    </row>
    <row r="313" s="190" customFormat="true" ht="29.9" hidden="false" customHeight="true" outlineLevel="0" collapsed="false">
      <c r="B313" s="191"/>
      <c r="C313" s="192"/>
      <c r="D313" s="201" t="s">
        <v>126</v>
      </c>
      <c r="E313" s="201"/>
      <c r="F313" s="201"/>
      <c r="G313" s="201"/>
      <c r="H313" s="201"/>
      <c r="I313" s="201"/>
      <c r="J313" s="201"/>
      <c r="K313" s="201"/>
      <c r="L313" s="201"/>
      <c r="M313" s="201"/>
      <c r="N313" s="202" t="n">
        <f aca="false">BK313</f>
        <v>0</v>
      </c>
      <c r="O313" s="202"/>
      <c r="P313" s="202"/>
      <c r="Q313" s="202"/>
      <c r="R313" s="194"/>
      <c r="T313" s="195"/>
      <c r="U313" s="192"/>
      <c r="V313" s="192"/>
      <c r="W313" s="196" t="n">
        <f aca="false">SUM(W314:W359)</f>
        <v>0</v>
      </c>
      <c r="X313" s="192"/>
      <c r="Y313" s="196" t="n">
        <f aca="false">SUM(Y314:Y359)</f>
        <v>5.14079601</v>
      </c>
      <c r="Z313" s="192"/>
      <c r="AA313" s="197" t="n">
        <f aca="false">SUM(AA314:AA359)</f>
        <v>0</v>
      </c>
      <c r="AR313" s="198" t="s">
        <v>93</v>
      </c>
      <c r="AT313" s="199" t="s">
        <v>84</v>
      </c>
      <c r="AU313" s="199" t="s">
        <v>93</v>
      </c>
      <c r="AY313" s="198" t="s">
        <v>171</v>
      </c>
      <c r="BK313" s="200" t="n">
        <f aca="false">SUM(BK314:BK359)</f>
        <v>0</v>
      </c>
    </row>
    <row r="314" s="32" customFormat="true" ht="25.5" hidden="false" customHeight="true" outlineLevel="0" collapsed="false">
      <c r="B314" s="33"/>
      <c r="C314" s="203" t="s">
        <v>385</v>
      </c>
      <c r="D314" s="203" t="s">
        <v>172</v>
      </c>
      <c r="E314" s="204" t="s">
        <v>1217</v>
      </c>
      <c r="F314" s="205" t="s">
        <v>1218</v>
      </c>
      <c r="G314" s="205"/>
      <c r="H314" s="205"/>
      <c r="I314" s="205"/>
      <c r="J314" s="206" t="s">
        <v>325</v>
      </c>
      <c r="K314" s="207" t="n">
        <v>6</v>
      </c>
      <c r="L314" s="208" t="n">
        <v>0</v>
      </c>
      <c r="M314" s="208"/>
      <c r="N314" s="209" t="n">
        <f aca="false">ROUND(L314*K314,2)</f>
        <v>0</v>
      </c>
      <c r="O314" s="209"/>
      <c r="P314" s="209"/>
      <c r="Q314" s="209"/>
      <c r="R314" s="35"/>
      <c r="T314" s="210"/>
      <c r="U314" s="44" t="s">
        <v>50</v>
      </c>
      <c r="V314" s="34"/>
      <c r="W314" s="211" t="n">
        <f aca="false">V314*K314</f>
        <v>0</v>
      </c>
      <c r="X314" s="211" t="n">
        <v>0.00459</v>
      </c>
      <c r="Y314" s="211" t="n">
        <f aca="false">X314*K314</f>
        <v>0.02754</v>
      </c>
      <c r="Z314" s="211" t="n">
        <v>0</v>
      </c>
      <c r="AA314" s="212" t="n">
        <f aca="false">Z314*K314</f>
        <v>0</v>
      </c>
      <c r="AR314" s="10" t="s">
        <v>176</v>
      </c>
      <c r="AT314" s="10" t="s">
        <v>172</v>
      </c>
      <c r="AU314" s="10" t="s">
        <v>112</v>
      </c>
      <c r="AY314" s="10" t="s">
        <v>171</v>
      </c>
      <c r="BE314" s="127" t="n">
        <f aca="false">IF(U314="základní",N314,0)</f>
        <v>0</v>
      </c>
      <c r="BF314" s="127" t="n">
        <f aca="false">IF(U314="snížená",N314,0)</f>
        <v>0</v>
      </c>
      <c r="BG314" s="127" t="n">
        <f aca="false">IF(U314="zákl. přenesená",N314,0)</f>
        <v>0</v>
      </c>
      <c r="BH314" s="127" t="n">
        <f aca="false">IF(U314="sníž. přenesená",N314,0)</f>
        <v>0</v>
      </c>
      <c r="BI314" s="127" t="n">
        <f aca="false">IF(U314="nulová",N314,0)</f>
        <v>0</v>
      </c>
      <c r="BJ314" s="10" t="s">
        <v>93</v>
      </c>
      <c r="BK314" s="127" t="n">
        <f aca="false">ROUND(L314*K314,2)</f>
        <v>0</v>
      </c>
      <c r="BL314" s="10" t="s">
        <v>176</v>
      </c>
      <c r="BM314" s="10" t="s">
        <v>1219</v>
      </c>
    </row>
    <row r="315" customFormat="false" ht="16.5" hidden="false" customHeight="true" outlineLevel="0" collapsed="false">
      <c r="A315" s="32"/>
      <c r="B315" s="33"/>
      <c r="C315" s="243" t="s">
        <v>389</v>
      </c>
      <c r="D315" s="243" t="s">
        <v>243</v>
      </c>
      <c r="E315" s="244" t="s">
        <v>1220</v>
      </c>
      <c r="F315" s="245" t="s">
        <v>1221</v>
      </c>
      <c r="G315" s="245"/>
      <c r="H315" s="245"/>
      <c r="I315" s="245"/>
      <c r="J315" s="246" t="s">
        <v>325</v>
      </c>
      <c r="K315" s="247" t="n">
        <v>6</v>
      </c>
      <c r="L315" s="248" t="n">
        <v>0</v>
      </c>
      <c r="M315" s="248"/>
      <c r="N315" s="249" t="n">
        <f aca="false">ROUND(L315*K315,2)</f>
        <v>0</v>
      </c>
      <c r="O315" s="249"/>
      <c r="P315" s="249"/>
      <c r="Q315" s="249"/>
      <c r="R315" s="35"/>
      <c r="T315" s="210"/>
      <c r="U315" s="44" t="s">
        <v>50</v>
      </c>
      <c r="V315" s="34"/>
      <c r="W315" s="211" t="n">
        <f aca="false">V315*K315</f>
        <v>0</v>
      </c>
      <c r="X315" s="211" t="n">
        <v>0.093</v>
      </c>
      <c r="Y315" s="211" t="n">
        <f aca="false">X315*K315</f>
        <v>0.558</v>
      </c>
      <c r="Z315" s="211" t="n">
        <v>0</v>
      </c>
      <c r="AA315" s="212" t="n">
        <f aca="false">Z315*K315</f>
        <v>0</v>
      </c>
      <c r="AR315" s="10" t="s">
        <v>211</v>
      </c>
      <c r="AT315" s="10" t="s">
        <v>243</v>
      </c>
      <c r="AU315" s="10" t="s">
        <v>112</v>
      </c>
      <c r="AY315" s="10" t="s">
        <v>171</v>
      </c>
      <c r="BE315" s="127" t="n">
        <f aca="false">IF(U315="základní",N315,0)</f>
        <v>0</v>
      </c>
      <c r="BF315" s="127" t="n">
        <f aca="false">IF(U315="snížená",N315,0)</f>
        <v>0</v>
      </c>
      <c r="BG315" s="127" t="n">
        <f aca="false">IF(U315="zákl. přenesená",N315,0)</f>
        <v>0</v>
      </c>
      <c r="BH315" s="127" t="n">
        <f aca="false">IF(U315="sníž. přenesená",N315,0)</f>
        <v>0</v>
      </c>
      <c r="BI315" s="127" t="n">
        <f aca="false">IF(U315="nulová",N315,0)</f>
        <v>0</v>
      </c>
      <c r="BJ315" s="10" t="s">
        <v>93</v>
      </c>
      <c r="BK315" s="127" t="n">
        <f aca="false">ROUND(L315*K315,2)</f>
        <v>0</v>
      </c>
      <c r="BL315" s="10" t="s">
        <v>176</v>
      </c>
      <c r="BM315" s="10" t="s">
        <v>1222</v>
      </c>
    </row>
    <row r="316" customFormat="false" ht="25.5" hidden="false" customHeight="true" outlineLevel="0" collapsed="false">
      <c r="A316" s="32"/>
      <c r="B316" s="33"/>
      <c r="C316" s="203" t="s">
        <v>393</v>
      </c>
      <c r="D316" s="203" t="s">
        <v>172</v>
      </c>
      <c r="E316" s="204" t="s">
        <v>1223</v>
      </c>
      <c r="F316" s="205" t="s">
        <v>1224</v>
      </c>
      <c r="G316" s="205"/>
      <c r="H316" s="205"/>
      <c r="I316" s="205"/>
      <c r="J316" s="206" t="s">
        <v>325</v>
      </c>
      <c r="K316" s="207" t="n">
        <v>6</v>
      </c>
      <c r="L316" s="208" t="n">
        <v>0</v>
      </c>
      <c r="M316" s="208"/>
      <c r="N316" s="209" t="n">
        <f aca="false">ROUND(L316*K316,2)</f>
        <v>0</v>
      </c>
      <c r="O316" s="209"/>
      <c r="P316" s="209"/>
      <c r="Q316" s="209"/>
      <c r="R316" s="35"/>
      <c r="T316" s="210"/>
      <c r="U316" s="44" t="s">
        <v>50</v>
      </c>
      <c r="V316" s="34"/>
      <c r="W316" s="211" t="n">
        <f aca="false">V316*K316</f>
        <v>0</v>
      </c>
      <c r="X316" s="211" t="n">
        <v>0.00459</v>
      </c>
      <c r="Y316" s="211" t="n">
        <f aca="false">X316*K316</f>
        <v>0.02754</v>
      </c>
      <c r="Z316" s="211" t="n">
        <v>0</v>
      </c>
      <c r="AA316" s="212" t="n">
        <f aca="false">Z316*K316</f>
        <v>0</v>
      </c>
      <c r="AR316" s="10" t="s">
        <v>176</v>
      </c>
      <c r="AT316" s="10" t="s">
        <v>172</v>
      </c>
      <c r="AU316" s="10" t="s">
        <v>112</v>
      </c>
      <c r="AY316" s="10" t="s">
        <v>171</v>
      </c>
      <c r="BE316" s="127" t="n">
        <f aca="false">IF(U316="základní",N316,0)</f>
        <v>0</v>
      </c>
      <c r="BF316" s="127" t="n">
        <f aca="false">IF(U316="snížená",N316,0)</f>
        <v>0</v>
      </c>
      <c r="BG316" s="127" t="n">
        <f aca="false">IF(U316="zákl. přenesená",N316,0)</f>
        <v>0</v>
      </c>
      <c r="BH316" s="127" t="n">
        <f aca="false">IF(U316="sníž. přenesená",N316,0)</f>
        <v>0</v>
      </c>
      <c r="BI316" s="127" t="n">
        <f aca="false">IF(U316="nulová",N316,0)</f>
        <v>0</v>
      </c>
      <c r="BJ316" s="10" t="s">
        <v>93</v>
      </c>
      <c r="BK316" s="127" t="n">
        <f aca="false">ROUND(L316*K316,2)</f>
        <v>0</v>
      </c>
      <c r="BL316" s="10" t="s">
        <v>176</v>
      </c>
      <c r="BM316" s="10" t="s">
        <v>1225</v>
      </c>
    </row>
    <row r="317" customFormat="false" ht="16.5" hidden="false" customHeight="true" outlineLevel="0" collapsed="false">
      <c r="A317" s="32"/>
      <c r="B317" s="33"/>
      <c r="C317" s="243" t="s">
        <v>399</v>
      </c>
      <c r="D317" s="243" t="s">
        <v>243</v>
      </c>
      <c r="E317" s="244" t="s">
        <v>1226</v>
      </c>
      <c r="F317" s="245" t="s">
        <v>1227</v>
      </c>
      <c r="G317" s="245"/>
      <c r="H317" s="245"/>
      <c r="I317" s="245"/>
      <c r="J317" s="246" t="s">
        <v>325</v>
      </c>
      <c r="K317" s="247" t="n">
        <v>6</v>
      </c>
      <c r="L317" s="248" t="n">
        <v>0</v>
      </c>
      <c r="M317" s="248"/>
      <c r="N317" s="249" t="n">
        <f aca="false">ROUND(L317*K317,2)</f>
        <v>0</v>
      </c>
      <c r="O317" s="249"/>
      <c r="P317" s="249"/>
      <c r="Q317" s="249"/>
      <c r="R317" s="35"/>
      <c r="T317" s="210"/>
      <c r="U317" s="44" t="s">
        <v>50</v>
      </c>
      <c r="V317" s="34"/>
      <c r="W317" s="211" t="n">
        <f aca="false">V317*K317</f>
        <v>0</v>
      </c>
      <c r="X317" s="211" t="n">
        <v>0.165</v>
      </c>
      <c r="Y317" s="211" t="n">
        <f aca="false">X317*K317</f>
        <v>0.99</v>
      </c>
      <c r="Z317" s="211" t="n">
        <v>0</v>
      </c>
      <c r="AA317" s="212" t="n">
        <f aca="false">Z317*K317</f>
        <v>0</v>
      </c>
      <c r="AR317" s="10" t="s">
        <v>211</v>
      </c>
      <c r="AT317" s="10" t="s">
        <v>243</v>
      </c>
      <c r="AU317" s="10" t="s">
        <v>112</v>
      </c>
      <c r="AY317" s="10" t="s">
        <v>171</v>
      </c>
      <c r="BE317" s="127" t="n">
        <f aca="false">IF(U317="základní",N317,0)</f>
        <v>0</v>
      </c>
      <c r="BF317" s="127" t="n">
        <f aca="false">IF(U317="snížená",N317,0)</f>
        <v>0</v>
      </c>
      <c r="BG317" s="127" t="n">
        <f aca="false">IF(U317="zákl. přenesená",N317,0)</f>
        <v>0</v>
      </c>
      <c r="BH317" s="127" t="n">
        <f aca="false">IF(U317="sníž. přenesená",N317,0)</f>
        <v>0</v>
      </c>
      <c r="BI317" s="127" t="n">
        <f aca="false">IF(U317="nulová",N317,0)</f>
        <v>0</v>
      </c>
      <c r="BJ317" s="10" t="s">
        <v>93</v>
      </c>
      <c r="BK317" s="127" t="n">
        <f aca="false">ROUND(L317*K317,2)</f>
        <v>0</v>
      </c>
      <c r="BL317" s="10" t="s">
        <v>176</v>
      </c>
      <c r="BM317" s="10" t="s">
        <v>1228</v>
      </c>
    </row>
    <row r="318" customFormat="false" ht="16.5" hidden="false" customHeight="true" outlineLevel="0" collapsed="false">
      <c r="A318" s="32"/>
      <c r="B318" s="33"/>
      <c r="C318" s="203" t="s">
        <v>404</v>
      </c>
      <c r="D318" s="203" t="s">
        <v>172</v>
      </c>
      <c r="E318" s="204" t="s">
        <v>394</v>
      </c>
      <c r="F318" s="205" t="s">
        <v>395</v>
      </c>
      <c r="G318" s="205"/>
      <c r="H318" s="205"/>
      <c r="I318" s="205"/>
      <c r="J318" s="206" t="s">
        <v>175</v>
      </c>
      <c r="K318" s="207" t="n">
        <v>0.656</v>
      </c>
      <c r="L318" s="208" t="n">
        <v>0</v>
      </c>
      <c r="M318" s="208"/>
      <c r="N318" s="209" t="n">
        <f aca="false">ROUND(L318*K318,2)</f>
        <v>0</v>
      </c>
      <c r="O318" s="209"/>
      <c r="P318" s="209"/>
      <c r="Q318" s="209"/>
      <c r="R318" s="35"/>
      <c r="T318" s="210"/>
      <c r="U318" s="44" t="s">
        <v>50</v>
      </c>
      <c r="V318" s="34"/>
      <c r="W318" s="211" t="n">
        <f aca="false">V318*K318</f>
        <v>0</v>
      </c>
      <c r="X318" s="211" t="n">
        <v>2.45343</v>
      </c>
      <c r="Y318" s="211" t="n">
        <f aca="false">X318*K318</f>
        <v>1.60945008</v>
      </c>
      <c r="Z318" s="211" t="n">
        <v>0</v>
      </c>
      <c r="AA318" s="212" t="n">
        <f aca="false">Z318*K318</f>
        <v>0</v>
      </c>
      <c r="AR318" s="10" t="s">
        <v>176</v>
      </c>
      <c r="AT318" s="10" t="s">
        <v>172</v>
      </c>
      <c r="AU318" s="10" t="s">
        <v>112</v>
      </c>
      <c r="AY318" s="10" t="s">
        <v>171</v>
      </c>
      <c r="BE318" s="127" t="n">
        <f aca="false">IF(U318="základní",N318,0)</f>
        <v>0</v>
      </c>
      <c r="BF318" s="127" t="n">
        <f aca="false">IF(U318="snížená",N318,0)</f>
        <v>0</v>
      </c>
      <c r="BG318" s="127" t="n">
        <f aca="false">IF(U318="zákl. přenesená",N318,0)</f>
        <v>0</v>
      </c>
      <c r="BH318" s="127" t="n">
        <f aca="false">IF(U318="sníž. přenesená",N318,0)</f>
        <v>0</v>
      </c>
      <c r="BI318" s="127" t="n">
        <f aca="false">IF(U318="nulová",N318,0)</f>
        <v>0</v>
      </c>
      <c r="BJ318" s="10" t="s">
        <v>93</v>
      </c>
      <c r="BK318" s="127" t="n">
        <f aca="false">ROUND(L318*K318,2)</f>
        <v>0</v>
      </c>
      <c r="BL318" s="10" t="s">
        <v>176</v>
      </c>
      <c r="BM318" s="10" t="s">
        <v>1229</v>
      </c>
    </row>
    <row r="319" s="213" customFormat="true" ht="16.5" hidden="false" customHeight="true" outlineLevel="0" collapsed="false">
      <c r="B319" s="214"/>
      <c r="C319" s="215"/>
      <c r="D319" s="215"/>
      <c r="E319" s="216"/>
      <c r="F319" s="217" t="s">
        <v>1230</v>
      </c>
      <c r="G319" s="217"/>
      <c r="H319" s="217"/>
      <c r="I319" s="217"/>
      <c r="J319" s="215"/>
      <c r="K319" s="218" t="n">
        <v>0.494</v>
      </c>
      <c r="L319" s="215"/>
      <c r="M319" s="215"/>
      <c r="N319" s="215"/>
      <c r="O319" s="215"/>
      <c r="P319" s="215"/>
      <c r="Q319" s="215"/>
      <c r="R319" s="219"/>
      <c r="T319" s="220"/>
      <c r="U319" s="215"/>
      <c r="V319" s="215"/>
      <c r="W319" s="215"/>
      <c r="X319" s="215"/>
      <c r="Y319" s="215"/>
      <c r="Z319" s="215"/>
      <c r="AA319" s="221"/>
      <c r="AT319" s="222" t="s">
        <v>179</v>
      </c>
      <c r="AU319" s="222" t="s">
        <v>112</v>
      </c>
      <c r="AV319" s="213" t="s">
        <v>112</v>
      </c>
      <c r="AW319" s="213" t="s">
        <v>39</v>
      </c>
      <c r="AX319" s="213" t="s">
        <v>85</v>
      </c>
      <c r="AY319" s="222" t="s">
        <v>171</v>
      </c>
    </row>
    <row r="320" customFormat="false" ht="16.5" hidden="false" customHeight="true" outlineLevel="0" collapsed="false">
      <c r="A320" s="213"/>
      <c r="B320" s="214"/>
      <c r="C320" s="215"/>
      <c r="D320" s="215"/>
      <c r="E320" s="216"/>
      <c r="F320" s="223" t="s">
        <v>1231</v>
      </c>
      <c r="G320" s="223"/>
      <c r="H320" s="223"/>
      <c r="I320" s="223"/>
      <c r="J320" s="215"/>
      <c r="K320" s="218" t="n">
        <v>-0.233</v>
      </c>
      <c r="L320" s="215"/>
      <c r="M320" s="215"/>
      <c r="N320" s="215"/>
      <c r="O320" s="215"/>
      <c r="P320" s="215"/>
      <c r="Q320" s="215"/>
      <c r="R320" s="219"/>
      <c r="T320" s="220"/>
      <c r="U320" s="215"/>
      <c r="V320" s="215"/>
      <c r="W320" s="215"/>
      <c r="X320" s="215"/>
      <c r="Y320" s="215"/>
      <c r="Z320" s="215"/>
      <c r="AA320" s="221"/>
      <c r="AT320" s="222" t="s">
        <v>179</v>
      </c>
      <c r="AU320" s="222" t="s">
        <v>112</v>
      </c>
      <c r="AV320" s="213" t="s">
        <v>112</v>
      </c>
      <c r="AW320" s="213" t="s">
        <v>39</v>
      </c>
      <c r="AX320" s="213" t="s">
        <v>85</v>
      </c>
      <c r="AY320" s="222" t="s">
        <v>171</v>
      </c>
    </row>
    <row r="321" s="224" customFormat="true" ht="16.5" hidden="false" customHeight="true" outlineLevel="0" collapsed="false">
      <c r="B321" s="225"/>
      <c r="C321" s="226"/>
      <c r="D321" s="226"/>
      <c r="E321" s="227"/>
      <c r="F321" s="228" t="s">
        <v>1232</v>
      </c>
      <c r="G321" s="228"/>
      <c r="H321" s="228"/>
      <c r="I321" s="228"/>
      <c r="J321" s="226"/>
      <c r="K321" s="227"/>
      <c r="L321" s="226"/>
      <c r="M321" s="226"/>
      <c r="N321" s="226"/>
      <c r="O321" s="226"/>
      <c r="P321" s="226"/>
      <c r="Q321" s="226"/>
      <c r="R321" s="229"/>
      <c r="T321" s="230"/>
      <c r="U321" s="226"/>
      <c r="V321" s="226"/>
      <c r="W321" s="226"/>
      <c r="X321" s="226"/>
      <c r="Y321" s="226"/>
      <c r="Z321" s="226"/>
      <c r="AA321" s="231"/>
      <c r="AT321" s="232" t="s">
        <v>179</v>
      </c>
      <c r="AU321" s="232" t="s">
        <v>112</v>
      </c>
      <c r="AV321" s="224" t="s">
        <v>93</v>
      </c>
      <c r="AW321" s="224" t="s">
        <v>39</v>
      </c>
      <c r="AX321" s="224" t="s">
        <v>85</v>
      </c>
      <c r="AY321" s="232" t="s">
        <v>171</v>
      </c>
    </row>
    <row r="322" s="213" customFormat="true" ht="16.5" hidden="false" customHeight="true" outlineLevel="0" collapsed="false">
      <c r="B322" s="214"/>
      <c r="C322" s="215"/>
      <c r="D322" s="215"/>
      <c r="E322" s="216"/>
      <c r="F322" s="223" t="s">
        <v>1233</v>
      </c>
      <c r="G322" s="223"/>
      <c r="H322" s="223"/>
      <c r="I322" s="223"/>
      <c r="J322" s="215"/>
      <c r="K322" s="218" t="n">
        <v>0.759</v>
      </c>
      <c r="L322" s="215"/>
      <c r="M322" s="215"/>
      <c r="N322" s="215"/>
      <c r="O322" s="215"/>
      <c r="P322" s="215"/>
      <c r="Q322" s="215"/>
      <c r="R322" s="219"/>
      <c r="T322" s="220"/>
      <c r="U322" s="215"/>
      <c r="V322" s="215"/>
      <c r="W322" s="215"/>
      <c r="X322" s="215"/>
      <c r="Y322" s="215"/>
      <c r="Z322" s="215"/>
      <c r="AA322" s="221"/>
      <c r="AT322" s="222" t="s">
        <v>179</v>
      </c>
      <c r="AU322" s="222" t="s">
        <v>112</v>
      </c>
      <c r="AV322" s="213" t="s">
        <v>112</v>
      </c>
      <c r="AW322" s="213" t="s">
        <v>39</v>
      </c>
      <c r="AX322" s="213" t="s">
        <v>85</v>
      </c>
      <c r="AY322" s="222" t="s">
        <v>171</v>
      </c>
    </row>
    <row r="323" s="213" customFormat="true" ht="16.5" hidden="false" customHeight="true" outlineLevel="0" collapsed="false">
      <c r="B323" s="214"/>
      <c r="C323" s="215"/>
      <c r="D323" s="215"/>
      <c r="E323" s="216"/>
      <c r="F323" s="223" t="s">
        <v>1234</v>
      </c>
      <c r="G323" s="223"/>
      <c r="H323" s="223"/>
      <c r="I323" s="223"/>
      <c r="J323" s="215"/>
      <c r="K323" s="218" t="n">
        <v>-0.364</v>
      </c>
      <c r="L323" s="215"/>
      <c r="M323" s="215"/>
      <c r="N323" s="215"/>
      <c r="O323" s="215"/>
      <c r="P323" s="215"/>
      <c r="Q323" s="215"/>
      <c r="R323" s="219"/>
      <c r="T323" s="220"/>
      <c r="U323" s="215"/>
      <c r="V323" s="215"/>
      <c r="W323" s="215"/>
      <c r="X323" s="215"/>
      <c r="Y323" s="215"/>
      <c r="Z323" s="215"/>
      <c r="AA323" s="221"/>
      <c r="AT323" s="222" t="s">
        <v>179</v>
      </c>
      <c r="AU323" s="222" t="s">
        <v>112</v>
      </c>
      <c r="AV323" s="213" t="s">
        <v>112</v>
      </c>
      <c r="AW323" s="213" t="s">
        <v>39</v>
      </c>
      <c r="AX323" s="213" t="s">
        <v>85</v>
      </c>
      <c r="AY323" s="222" t="s">
        <v>171</v>
      </c>
    </row>
    <row r="324" s="224" customFormat="true" ht="16.5" hidden="false" customHeight="true" outlineLevel="0" collapsed="false">
      <c r="B324" s="225"/>
      <c r="C324" s="226"/>
      <c r="D324" s="226"/>
      <c r="E324" s="227"/>
      <c r="F324" s="228" t="s">
        <v>1235</v>
      </c>
      <c r="G324" s="228"/>
      <c r="H324" s="228"/>
      <c r="I324" s="228"/>
      <c r="J324" s="226"/>
      <c r="K324" s="227"/>
      <c r="L324" s="226"/>
      <c r="M324" s="226"/>
      <c r="N324" s="226"/>
      <c r="O324" s="226"/>
      <c r="P324" s="226"/>
      <c r="Q324" s="226"/>
      <c r="R324" s="229"/>
      <c r="T324" s="230"/>
      <c r="U324" s="226"/>
      <c r="V324" s="226"/>
      <c r="W324" s="226"/>
      <c r="X324" s="226"/>
      <c r="Y324" s="226"/>
      <c r="Z324" s="226"/>
      <c r="AA324" s="231"/>
      <c r="AT324" s="232" t="s">
        <v>179</v>
      </c>
      <c r="AU324" s="232" t="s">
        <v>112</v>
      </c>
      <c r="AV324" s="224" t="s">
        <v>93</v>
      </c>
      <c r="AW324" s="224" t="s">
        <v>39</v>
      </c>
      <c r="AX324" s="224" t="s">
        <v>85</v>
      </c>
      <c r="AY324" s="232" t="s">
        <v>171</v>
      </c>
    </row>
    <row r="325" s="233" customFormat="true" ht="16.5" hidden="false" customHeight="true" outlineLevel="0" collapsed="false">
      <c r="B325" s="234"/>
      <c r="C325" s="235"/>
      <c r="D325" s="235"/>
      <c r="E325" s="236"/>
      <c r="F325" s="237" t="s">
        <v>219</v>
      </c>
      <c r="G325" s="237"/>
      <c r="H325" s="237"/>
      <c r="I325" s="237"/>
      <c r="J325" s="235"/>
      <c r="K325" s="238" t="n">
        <v>0.656</v>
      </c>
      <c r="L325" s="235"/>
      <c r="M325" s="235"/>
      <c r="N325" s="235"/>
      <c r="O325" s="235"/>
      <c r="P325" s="235"/>
      <c r="Q325" s="235"/>
      <c r="R325" s="239"/>
      <c r="T325" s="240"/>
      <c r="U325" s="235"/>
      <c r="V325" s="235"/>
      <c r="W325" s="235"/>
      <c r="X325" s="235"/>
      <c r="Y325" s="235"/>
      <c r="Z325" s="235"/>
      <c r="AA325" s="241"/>
      <c r="AT325" s="242" t="s">
        <v>179</v>
      </c>
      <c r="AU325" s="242" t="s">
        <v>112</v>
      </c>
      <c r="AV325" s="233" t="s">
        <v>176</v>
      </c>
      <c r="AW325" s="233" t="s">
        <v>39</v>
      </c>
      <c r="AX325" s="233" t="s">
        <v>93</v>
      </c>
      <c r="AY325" s="242" t="s">
        <v>171</v>
      </c>
    </row>
    <row r="326" s="32" customFormat="true" ht="25.5" hidden="false" customHeight="true" outlineLevel="0" collapsed="false">
      <c r="B326" s="33"/>
      <c r="C326" s="203" t="s">
        <v>408</v>
      </c>
      <c r="D326" s="203" t="s">
        <v>172</v>
      </c>
      <c r="E326" s="204" t="s">
        <v>400</v>
      </c>
      <c r="F326" s="205" t="s">
        <v>401</v>
      </c>
      <c r="G326" s="205"/>
      <c r="H326" s="205"/>
      <c r="I326" s="205"/>
      <c r="J326" s="206" t="s">
        <v>261</v>
      </c>
      <c r="K326" s="207" t="n">
        <v>3.165</v>
      </c>
      <c r="L326" s="208" t="n">
        <v>0</v>
      </c>
      <c r="M326" s="208"/>
      <c r="N326" s="209" t="n">
        <f aca="false">ROUND(L326*K326,2)</f>
        <v>0</v>
      </c>
      <c r="O326" s="209"/>
      <c r="P326" s="209"/>
      <c r="Q326" s="209"/>
      <c r="R326" s="35"/>
      <c r="T326" s="210"/>
      <c r="U326" s="44" t="s">
        <v>50</v>
      </c>
      <c r="V326" s="34"/>
      <c r="W326" s="211" t="n">
        <f aca="false">V326*K326</f>
        <v>0</v>
      </c>
      <c r="X326" s="211" t="n">
        <v>0.00533</v>
      </c>
      <c r="Y326" s="211" t="n">
        <f aca="false">X326*K326</f>
        <v>0.01686945</v>
      </c>
      <c r="Z326" s="211" t="n">
        <v>0</v>
      </c>
      <c r="AA326" s="212" t="n">
        <f aca="false">Z326*K326</f>
        <v>0</v>
      </c>
      <c r="AR326" s="10" t="s">
        <v>176</v>
      </c>
      <c r="AT326" s="10" t="s">
        <v>172</v>
      </c>
      <c r="AU326" s="10" t="s">
        <v>112</v>
      </c>
      <c r="AY326" s="10" t="s">
        <v>171</v>
      </c>
      <c r="BE326" s="127" t="n">
        <f aca="false">IF(U326="základní",N326,0)</f>
        <v>0</v>
      </c>
      <c r="BF326" s="127" t="n">
        <f aca="false">IF(U326="snížená",N326,0)</f>
        <v>0</v>
      </c>
      <c r="BG326" s="127" t="n">
        <f aca="false">IF(U326="zákl. přenesená",N326,0)</f>
        <v>0</v>
      </c>
      <c r="BH326" s="127" t="n">
        <f aca="false">IF(U326="sníž. přenesená",N326,0)</f>
        <v>0</v>
      </c>
      <c r="BI326" s="127" t="n">
        <f aca="false">IF(U326="nulová",N326,0)</f>
        <v>0</v>
      </c>
      <c r="BJ326" s="10" t="s">
        <v>93</v>
      </c>
      <c r="BK326" s="127" t="n">
        <f aca="false">ROUND(L326*K326,2)</f>
        <v>0</v>
      </c>
      <c r="BL326" s="10" t="s">
        <v>176</v>
      </c>
      <c r="BM326" s="10" t="s">
        <v>1236</v>
      </c>
    </row>
    <row r="327" s="213" customFormat="true" ht="16.5" hidden="false" customHeight="true" outlineLevel="0" collapsed="false">
      <c r="B327" s="214"/>
      <c r="C327" s="215"/>
      <c r="D327" s="215"/>
      <c r="E327" s="216"/>
      <c r="F327" s="217" t="s">
        <v>1237</v>
      </c>
      <c r="G327" s="217"/>
      <c r="H327" s="217"/>
      <c r="I327" s="217"/>
      <c r="J327" s="215"/>
      <c r="K327" s="218" t="n">
        <v>0.915</v>
      </c>
      <c r="L327" s="215"/>
      <c r="M327" s="215"/>
      <c r="N327" s="215"/>
      <c r="O327" s="215"/>
      <c r="P327" s="215"/>
      <c r="Q327" s="215"/>
      <c r="R327" s="219"/>
      <c r="T327" s="220"/>
      <c r="U327" s="215"/>
      <c r="V327" s="215"/>
      <c r="W327" s="215"/>
      <c r="X327" s="215"/>
      <c r="Y327" s="215"/>
      <c r="Z327" s="215"/>
      <c r="AA327" s="221"/>
      <c r="AT327" s="222" t="s">
        <v>179</v>
      </c>
      <c r="AU327" s="222" t="s">
        <v>112</v>
      </c>
      <c r="AV327" s="213" t="s">
        <v>112</v>
      </c>
      <c r="AW327" s="213" t="s">
        <v>39</v>
      </c>
      <c r="AX327" s="213" t="s">
        <v>85</v>
      </c>
      <c r="AY327" s="222" t="s">
        <v>171</v>
      </c>
    </row>
    <row r="328" s="224" customFormat="true" ht="16.5" hidden="false" customHeight="true" outlineLevel="0" collapsed="false">
      <c r="B328" s="225"/>
      <c r="C328" s="226"/>
      <c r="D328" s="226"/>
      <c r="E328" s="227"/>
      <c r="F328" s="228" t="s">
        <v>1232</v>
      </c>
      <c r="G328" s="228"/>
      <c r="H328" s="228"/>
      <c r="I328" s="228"/>
      <c r="J328" s="226"/>
      <c r="K328" s="227"/>
      <c r="L328" s="226"/>
      <c r="M328" s="226"/>
      <c r="N328" s="226"/>
      <c r="O328" s="226"/>
      <c r="P328" s="226"/>
      <c r="Q328" s="226"/>
      <c r="R328" s="229"/>
      <c r="T328" s="230"/>
      <c r="U328" s="226"/>
      <c r="V328" s="226"/>
      <c r="W328" s="226"/>
      <c r="X328" s="226"/>
      <c r="Y328" s="226"/>
      <c r="Z328" s="226"/>
      <c r="AA328" s="231"/>
      <c r="AT328" s="232" t="s">
        <v>179</v>
      </c>
      <c r="AU328" s="232" t="s">
        <v>112</v>
      </c>
      <c r="AV328" s="224" t="s">
        <v>93</v>
      </c>
      <c r="AW328" s="224" t="s">
        <v>39</v>
      </c>
      <c r="AX328" s="224" t="s">
        <v>85</v>
      </c>
      <c r="AY328" s="232" t="s">
        <v>171</v>
      </c>
    </row>
    <row r="329" s="213" customFormat="true" ht="16.5" hidden="false" customHeight="true" outlineLevel="0" collapsed="false">
      <c r="B329" s="214"/>
      <c r="C329" s="215"/>
      <c r="D329" s="215"/>
      <c r="E329" s="216"/>
      <c r="F329" s="223" t="s">
        <v>1238</v>
      </c>
      <c r="G329" s="223"/>
      <c r="H329" s="223"/>
      <c r="I329" s="223"/>
      <c r="J329" s="215"/>
      <c r="K329" s="218" t="n">
        <v>2.25</v>
      </c>
      <c r="L329" s="215"/>
      <c r="M329" s="215"/>
      <c r="N329" s="215"/>
      <c r="O329" s="215"/>
      <c r="P329" s="215"/>
      <c r="Q329" s="215"/>
      <c r="R329" s="219"/>
      <c r="T329" s="220"/>
      <c r="U329" s="215"/>
      <c r="V329" s="215"/>
      <c r="W329" s="215"/>
      <c r="X329" s="215"/>
      <c r="Y329" s="215"/>
      <c r="Z329" s="215"/>
      <c r="AA329" s="221"/>
      <c r="AT329" s="222" t="s">
        <v>179</v>
      </c>
      <c r="AU329" s="222" t="s">
        <v>112</v>
      </c>
      <c r="AV329" s="213" t="s">
        <v>112</v>
      </c>
      <c r="AW329" s="213" t="s">
        <v>39</v>
      </c>
      <c r="AX329" s="213" t="s">
        <v>85</v>
      </c>
      <c r="AY329" s="222" t="s">
        <v>171</v>
      </c>
    </row>
    <row r="330" s="224" customFormat="true" ht="16.5" hidden="false" customHeight="true" outlineLevel="0" collapsed="false">
      <c r="B330" s="225"/>
      <c r="C330" s="226"/>
      <c r="D330" s="226"/>
      <c r="E330" s="227"/>
      <c r="F330" s="228" t="s">
        <v>1235</v>
      </c>
      <c r="G330" s="228"/>
      <c r="H330" s="228"/>
      <c r="I330" s="228"/>
      <c r="J330" s="226"/>
      <c r="K330" s="227"/>
      <c r="L330" s="226"/>
      <c r="M330" s="226"/>
      <c r="N330" s="226"/>
      <c r="O330" s="226"/>
      <c r="P330" s="226"/>
      <c r="Q330" s="226"/>
      <c r="R330" s="229"/>
      <c r="T330" s="230"/>
      <c r="U330" s="226"/>
      <c r="V330" s="226"/>
      <c r="W330" s="226"/>
      <c r="X330" s="226"/>
      <c r="Y330" s="226"/>
      <c r="Z330" s="226"/>
      <c r="AA330" s="231"/>
      <c r="AT330" s="232" t="s">
        <v>179</v>
      </c>
      <c r="AU330" s="232" t="s">
        <v>112</v>
      </c>
      <c r="AV330" s="224" t="s">
        <v>93</v>
      </c>
      <c r="AW330" s="224" t="s">
        <v>39</v>
      </c>
      <c r="AX330" s="224" t="s">
        <v>85</v>
      </c>
      <c r="AY330" s="232" t="s">
        <v>171</v>
      </c>
    </row>
    <row r="331" s="233" customFormat="true" ht="16.5" hidden="false" customHeight="true" outlineLevel="0" collapsed="false">
      <c r="B331" s="234"/>
      <c r="C331" s="235"/>
      <c r="D331" s="235"/>
      <c r="E331" s="236"/>
      <c r="F331" s="237" t="s">
        <v>219</v>
      </c>
      <c r="G331" s="237"/>
      <c r="H331" s="237"/>
      <c r="I331" s="237"/>
      <c r="J331" s="235"/>
      <c r="K331" s="238" t="n">
        <v>3.165</v>
      </c>
      <c r="L331" s="235"/>
      <c r="M331" s="235"/>
      <c r="N331" s="235"/>
      <c r="O331" s="235"/>
      <c r="P331" s="235"/>
      <c r="Q331" s="235"/>
      <c r="R331" s="239"/>
      <c r="T331" s="240"/>
      <c r="U331" s="235"/>
      <c r="V331" s="235"/>
      <c r="W331" s="235"/>
      <c r="X331" s="235"/>
      <c r="Y331" s="235"/>
      <c r="Z331" s="235"/>
      <c r="AA331" s="241"/>
      <c r="AT331" s="242" t="s">
        <v>179</v>
      </c>
      <c r="AU331" s="242" t="s">
        <v>112</v>
      </c>
      <c r="AV331" s="233" t="s">
        <v>176</v>
      </c>
      <c r="AW331" s="233" t="s">
        <v>39</v>
      </c>
      <c r="AX331" s="233" t="s">
        <v>93</v>
      </c>
      <c r="AY331" s="242" t="s">
        <v>171</v>
      </c>
    </row>
    <row r="332" s="32" customFormat="true" ht="25.5" hidden="false" customHeight="true" outlineLevel="0" collapsed="false">
      <c r="B332" s="33"/>
      <c r="C332" s="203" t="s">
        <v>414</v>
      </c>
      <c r="D332" s="203" t="s">
        <v>172</v>
      </c>
      <c r="E332" s="204" t="s">
        <v>405</v>
      </c>
      <c r="F332" s="205" t="s">
        <v>406</v>
      </c>
      <c r="G332" s="205"/>
      <c r="H332" s="205"/>
      <c r="I332" s="205"/>
      <c r="J332" s="206" t="s">
        <v>261</v>
      </c>
      <c r="K332" s="207" t="n">
        <v>3.165</v>
      </c>
      <c r="L332" s="208" t="n">
        <v>0</v>
      </c>
      <c r="M332" s="208"/>
      <c r="N332" s="209" t="n">
        <f aca="false">ROUND(L332*K332,2)</f>
        <v>0</v>
      </c>
      <c r="O332" s="209"/>
      <c r="P332" s="209"/>
      <c r="Q332" s="209"/>
      <c r="R332" s="35"/>
      <c r="T332" s="210"/>
      <c r="U332" s="44" t="s">
        <v>50</v>
      </c>
      <c r="V332" s="34"/>
      <c r="W332" s="211" t="n">
        <f aca="false">V332*K332</f>
        <v>0</v>
      </c>
      <c r="X332" s="211" t="n">
        <v>0</v>
      </c>
      <c r="Y332" s="211" t="n">
        <f aca="false">X332*K332</f>
        <v>0</v>
      </c>
      <c r="Z332" s="211" t="n">
        <v>0</v>
      </c>
      <c r="AA332" s="212" t="n">
        <f aca="false">Z332*K332</f>
        <v>0</v>
      </c>
      <c r="AR332" s="10" t="s">
        <v>176</v>
      </c>
      <c r="AT332" s="10" t="s">
        <v>172</v>
      </c>
      <c r="AU332" s="10" t="s">
        <v>112</v>
      </c>
      <c r="AY332" s="10" t="s">
        <v>171</v>
      </c>
      <c r="BE332" s="127" t="n">
        <f aca="false">IF(U332="základní",N332,0)</f>
        <v>0</v>
      </c>
      <c r="BF332" s="127" t="n">
        <f aca="false">IF(U332="snížená",N332,0)</f>
        <v>0</v>
      </c>
      <c r="BG332" s="127" t="n">
        <f aca="false">IF(U332="zákl. přenesená",N332,0)</f>
        <v>0</v>
      </c>
      <c r="BH332" s="127" t="n">
        <f aca="false">IF(U332="sníž. přenesená",N332,0)</f>
        <v>0</v>
      </c>
      <c r="BI332" s="127" t="n">
        <f aca="false">IF(U332="nulová",N332,0)</f>
        <v>0</v>
      </c>
      <c r="BJ332" s="10" t="s">
        <v>93</v>
      </c>
      <c r="BK332" s="127" t="n">
        <f aca="false">ROUND(L332*K332,2)</f>
        <v>0</v>
      </c>
      <c r="BL332" s="10" t="s">
        <v>176</v>
      </c>
      <c r="BM332" s="10" t="s">
        <v>1239</v>
      </c>
    </row>
    <row r="333" s="32" customFormat="true" ht="16.5" hidden="false" customHeight="true" outlineLevel="0" collapsed="false">
      <c r="B333" s="33"/>
      <c r="C333" s="203" t="s">
        <v>419</v>
      </c>
      <c r="D333" s="203" t="s">
        <v>172</v>
      </c>
      <c r="E333" s="204" t="s">
        <v>409</v>
      </c>
      <c r="F333" s="205" t="s">
        <v>410</v>
      </c>
      <c r="G333" s="205"/>
      <c r="H333" s="205"/>
      <c r="I333" s="205"/>
      <c r="J333" s="206" t="s">
        <v>233</v>
      </c>
      <c r="K333" s="207" t="n">
        <v>0.021</v>
      </c>
      <c r="L333" s="208" t="n">
        <v>0</v>
      </c>
      <c r="M333" s="208"/>
      <c r="N333" s="209" t="n">
        <f aca="false">ROUND(L333*K333,2)</f>
        <v>0</v>
      </c>
      <c r="O333" s="209"/>
      <c r="P333" s="209"/>
      <c r="Q333" s="209"/>
      <c r="R333" s="35"/>
      <c r="T333" s="210"/>
      <c r="U333" s="44" t="s">
        <v>50</v>
      </c>
      <c r="V333" s="34"/>
      <c r="W333" s="211" t="n">
        <f aca="false">V333*K333</f>
        <v>0</v>
      </c>
      <c r="X333" s="211" t="n">
        <v>1.06277</v>
      </c>
      <c r="Y333" s="211" t="n">
        <f aca="false">X333*K333</f>
        <v>0.02231817</v>
      </c>
      <c r="Z333" s="211" t="n">
        <v>0</v>
      </c>
      <c r="AA333" s="212" t="n">
        <f aca="false">Z333*K333</f>
        <v>0</v>
      </c>
      <c r="AR333" s="10" t="s">
        <v>176</v>
      </c>
      <c r="AT333" s="10" t="s">
        <v>172</v>
      </c>
      <c r="AU333" s="10" t="s">
        <v>112</v>
      </c>
      <c r="AY333" s="10" t="s">
        <v>171</v>
      </c>
      <c r="BE333" s="127" t="n">
        <f aca="false">IF(U333="základní",N333,0)</f>
        <v>0</v>
      </c>
      <c r="BF333" s="127" t="n">
        <f aca="false">IF(U333="snížená",N333,0)</f>
        <v>0</v>
      </c>
      <c r="BG333" s="127" t="n">
        <f aca="false">IF(U333="zákl. přenesená",N333,0)</f>
        <v>0</v>
      </c>
      <c r="BH333" s="127" t="n">
        <f aca="false">IF(U333="sníž. přenesená",N333,0)</f>
        <v>0</v>
      </c>
      <c r="BI333" s="127" t="n">
        <f aca="false">IF(U333="nulová",N333,0)</f>
        <v>0</v>
      </c>
      <c r="BJ333" s="10" t="s">
        <v>93</v>
      </c>
      <c r="BK333" s="127" t="n">
        <f aca="false">ROUND(L333*K333,2)</f>
        <v>0</v>
      </c>
      <c r="BL333" s="10" t="s">
        <v>176</v>
      </c>
      <c r="BM333" s="10" t="s">
        <v>1240</v>
      </c>
    </row>
    <row r="334" s="213" customFormat="true" ht="25.5" hidden="false" customHeight="true" outlineLevel="0" collapsed="false">
      <c r="B334" s="214"/>
      <c r="C334" s="215"/>
      <c r="D334" s="215"/>
      <c r="E334" s="216"/>
      <c r="F334" s="217" t="s">
        <v>1241</v>
      </c>
      <c r="G334" s="217"/>
      <c r="H334" s="217"/>
      <c r="I334" s="217"/>
      <c r="J334" s="215"/>
      <c r="K334" s="218" t="n">
        <v>0.017</v>
      </c>
      <c r="L334" s="215"/>
      <c r="M334" s="215"/>
      <c r="N334" s="215"/>
      <c r="O334" s="215"/>
      <c r="P334" s="215"/>
      <c r="Q334" s="215"/>
      <c r="R334" s="219"/>
      <c r="T334" s="220"/>
      <c r="U334" s="215"/>
      <c r="V334" s="215"/>
      <c r="W334" s="215"/>
      <c r="X334" s="215"/>
      <c r="Y334" s="215"/>
      <c r="Z334" s="215"/>
      <c r="AA334" s="221"/>
      <c r="AT334" s="222" t="s">
        <v>179</v>
      </c>
      <c r="AU334" s="222" t="s">
        <v>112</v>
      </c>
      <c r="AV334" s="213" t="s">
        <v>112</v>
      </c>
      <c r="AW334" s="213" t="s">
        <v>39</v>
      </c>
      <c r="AX334" s="213" t="s">
        <v>85</v>
      </c>
      <c r="AY334" s="222" t="s">
        <v>171</v>
      </c>
    </row>
    <row r="335" s="224" customFormat="true" ht="16.5" hidden="false" customHeight="true" outlineLevel="0" collapsed="false">
      <c r="B335" s="225"/>
      <c r="C335" s="226"/>
      <c r="D335" s="226"/>
      <c r="E335" s="227"/>
      <c r="F335" s="228" t="s">
        <v>1232</v>
      </c>
      <c r="G335" s="228"/>
      <c r="H335" s="228"/>
      <c r="I335" s="228"/>
      <c r="J335" s="226"/>
      <c r="K335" s="227"/>
      <c r="L335" s="226"/>
      <c r="M335" s="226"/>
      <c r="N335" s="226"/>
      <c r="O335" s="226"/>
      <c r="P335" s="226"/>
      <c r="Q335" s="226"/>
      <c r="R335" s="229"/>
      <c r="T335" s="230"/>
      <c r="U335" s="226"/>
      <c r="V335" s="226"/>
      <c r="W335" s="226"/>
      <c r="X335" s="226"/>
      <c r="Y335" s="226"/>
      <c r="Z335" s="226"/>
      <c r="AA335" s="231"/>
      <c r="AT335" s="232" t="s">
        <v>179</v>
      </c>
      <c r="AU335" s="232" t="s">
        <v>112</v>
      </c>
      <c r="AV335" s="224" t="s">
        <v>93</v>
      </c>
      <c r="AW335" s="224" t="s">
        <v>39</v>
      </c>
      <c r="AX335" s="224" t="s">
        <v>85</v>
      </c>
      <c r="AY335" s="232" t="s">
        <v>171</v>
      </c>
    </row>
    <row r="336" s="213" customFormat="true" ht="25.5" hidden="false" customHeight="true" outlineLevel="0" collapsed="false">
      <c r="B336" s="214"/>
      <c r="C336" s="215"/>
      <c r="D336" s="215"/>
      <c r="E336" s="216"/>
      <c r="F336" s="223" t="s">
        <v>1242</v>
      </c>
      <c r="G336" s="223"/>
      <c r="H336" s="223"/>
      <c r="I336" s="223"/>
      <c r="J336" s="215"/>
      <c r="K336" s="218" t="n">
        <v>0.004</v>
      </c>
      <c r="L336" s="215"/>
      <c r="M336" s="215"/>
      <c r="N336" s="215"/>
      <c r="O336" s="215"/>
      <c r="P336" s="215"/>
      <c r="Q336" s="215"/>
      <c r="R336" s="219"/>
      <c r="T336" s="220"/>
      <c r="U336" s="215"/>
      <c r="V336" s="215"/>
      <c r="W336" s="215"/>
      <c r="X336" s="215"/>
      <c r="Y336" s="215"/>
      <c r="Z336" s="215"/>
      <c r="AA336" s="221"/>
      <c r="AT336" s="222" t="s">
        <v>179</v>
      </c>
      <c r="AU336" s="222" t="s">
        <v>112</v>
      </c>
      <c r="AV336" s="213" t="s">
        <v>112</v>
      </c>
      <c r="AW336" s="213" t="s">
        <v>39</v>
      </c>
      <c r="AX336" s="213" t="s">
        <v>85</v>
      </c>
      <c r="AY336" s="222" t="s">
        <v>171</v>
      </c>
    </row>
    <row r="337" s="224" customFormat="true" ht="16.5" hidden="false" customHeight="true" outlineLevel="0" collapsed="false">
      <c r="B337" s="225"/>
      <c r="C337" s="226"/>
      <c r="D337" s="226"/>
      <c r="E337" s="227"/>
      <c r="F337" s="228" t="s">
        <v>1235</v>
      </c>
      <c r="G337" s="228"/>
      <c r="H337" s="228"/>
      <c r="I337" s="228"/>
      <c r="J337" s="226"/>
      <c r="K337" s="227"/>
      <c r="L337" s="226"/>
      <c r="M337" s="226"/>
      <c r="N337" s="226"/>
      <c r="O337" s="226"/>
      <c r="P337" s="226"/>
      <c r="Q337" s="226"/>
      <c r="R337" s="229"/>
      <c r="T337" s="230"/>
      <c r="U337" s="226"/>
      <c r="V337" s="226"/>
      <c r="W337" s="226"/>
      <c r="X337" s="226"/>
      <c r="Y337" s="226"/>
      <c r="Z337" s="226"/>
      <c r="AA337" s="231"/>
      <c r="AT337" s="232" t="s">
        <v>179</v>
      </c>
      <c r="AU337" s="232" t="s">
        <v>112</v>
      </c>
      <c r="AV337" s="224" t="s">
        <v>93</v>
      </c>
      <c r="AW337" s="224" t="s">
        <v>39</v>
      </c>
      <c r="AX337" s="224" t="s">
        <v>85</v>
      </c>
      <c r="AY337" s="232" t="s">
        <v>171</v>
      </c>
    </row>
    <row r="338" s="233" customFormat="true" ht="16.5" hidden="false" customHeight="true" outlineLevel="0" collapsed="false">
      <c r="B338" s="234"/>
      <c r="C338" s="235"/>
      <c r="D338" s="235"/>
      <c r="E338" s="236"/>
      <c r="F338" s="237" t="s">
        <v>413</v>
      </c>
      <c r="G338" s="237"/>
      <c r="H338" s="237"/>
      <c r="I338" s="237"/>
      <c r="J338" s="235"/>
      <c r="K338" s="238" t="n">
        <v>0.021</v>
      </c>
      <c r="L338" s="235"/>
      <c r="M338" s="235"/>
      <c r="N338" s="235"/>
      <c r="O338" s="235"/>
      <c r="P338" s="235"/>
      <c r="Q338" s="235"/>
      <c r="R338" s="239"/>
      <c r="T338" s="240"/>
      <c r="U338" s="235"/>
      <c r="V338" s="235"/>
      <c r="W338" s="235"/>
      <c r="X338" s="235"/>
      <c r="Y338" s="235"/>
      <c r="Z338" s="235"/>
      <c r="AA338" s="241"/>
      <c r="AT338" s="242" t="s">
        <v>179</v>
      </c>
      <c r="AU338" s="242" t="s">
        <v>112</v>
      </c>
      <c r="AV338" s="233" t="s">
        <v>176</v>
      </c>
      <c r="AW338" s="233" t="s">
        <v>39</v>
      </c>
      <c r="AX338" s="233" t="s">
        <v>93</v>
      </c>
      <c r="AY338" s="242" t="s">
        <v>171</v>
      </c>
    </row>
    <row r="339" s="32" customFormat="true" ht="25.5" hidden="false" customHeight="true" outlineLevel="0" collapsed="false">
      <c r="B339" s="33"/>
      <c r="C339" s="203" t="s">
        <v>424</v>
      </c>
      <c r="D339" s="203" t="s">
        <v>172</v>
      </c>
      <c r="E339" s="204" t="s">
        <v>415</v>
      </c>
      <c r="F339" s="205" t="s">
        <v>416</v>
      </c>
      <c r="G339" s="205"/>
      <c r="H339" s="205"/>
      <c r="I339" s="205"/>
      <c r="J339" s="206" t="s">
        <v>175</v>
      </c>
      <c r="K339" s="207" t="n">
        <v>0.734</v>
      </c>
      <c r="L339" s="208" t="n">
        <v>0</v>
      </c>
      <c r="M339" s="208"/>
      <c r="N339" s="209" t="n">
        <f aca="false">ROUND(L339*K339,2)</f>
        <v>0</v>
      </c>
      <c r="O339" s="209"/>
      <c r="P339" s="209"/>
      <c r="Q339" s="209"/>
      <c r="R339" s="35"/>
      <c r="T339" s="210"/>
      <c r="U339" s="44" t="s">
        <v>50</v>
      </c>
      <c r="V339" s="34"/>
      <c r="W339" s="211" t="n">
        <f aca="false">V339*K339</f>
        <v>0</v>
      </c>
      <c r="X339" s="211" t="n">
        <v>2.4534</v>
      </c>
      <c r="Y339" s="211" t="n">
        <f aca="false">X339*K339</f>
        <v>1.8007956</v>
      </c>
      <c r="Z339" s="211" t="n">
        <v>0</v>
      </c>
      <c r="AA339" s="212" t="n">
        <f aca="false">Z339*K339</f>
        <v>0</v>
      </c>
      <c r="AR339" s="10" t="s">
        <v>176</v>
      </c>
      <c r="AT339" s="10" t="s">
        <v>172</v>
      </c>
      <c r="AU339" s="10" t="s">
        <v>112</v>
      </c>
      <c r="AY339" s="10" t="s">
        <v>171</v>
      </c>
      <c r="BE339" s="127" t="n">
        <f aca="false">IF(U339="základní",N339,0)</f>
        <v>0</v>
      </c>
      <c r="BF339" s="127" t="n">
        <f aca="false">IF(U339="snížená",N339,0)</f>
        <v>0</v>
      </c>
      <c r="BG339" s="127" t="n">
        <f aca="false">IF(U339="zákl. přenesená",N339,0)</f>
        <v>0</v>
      </c>
      <c r="BH339" s="127" t="n">
        <f aca="false">IF(U339="sníž. přenesená",N339,0)</f>
        <v>0</v>
      </c>
      <c r="BI339" s="127" t="n">
        <f aca="false">IF(U339="nulová",N339,0)</f>
        <v>0</v>
      </c>
      <c r="BJ339" s="10" t="s">
        <v>93</v>
      </c>
      <c r="BK339" s="127" t="n">
        <f aca="false">ROUND(L339*K339,2)</f>
        <v>0</v>
      </c>
      <c r="BL339" s="10" t="s">
        <v>176</v>
      </c>
      <c r="BM339" s="10" t="s">
        <v>1243</v>
      </c>
    </row>
    <row r="340" s="213" customFormat="true" ht="16.5" hidden="false" customHeight="true" outlineLevel="0" collapsed="false">
      <c r="B340" s="214"/>
      <c r="C340" s="215"/>
      <c r="D340" s="215"/>
      <c r="E340" s="216"/>
      <c r="F340" s="217" t="s">
        <v>1244</v>
      </c>
      <c r="G340" s="217"/>
      <c r="H340" s="217"/>
      <c r="I340" s="217"/>
      <c r="J340" s="215"/>
      <c r="K340" s="218" t="n">
        <v>0.234</v>
      </c>
      <c r="L340" s="215"/>
      <c r="M340" s="215"/>
      <c r="N340" s="215"/>
      <c r="O340" s="215"/>
      <c r="P340" s="215"/>
      <c r="Q340" s="215"/>
      <c r="R340" s="219"/>
      <c r="T340" s="220"/>
      <c r="U340" s="215"/>
      <c r="V340" s="215"/>
      <c r="W340" s="215"/>
      <c r="X340" s="215"/>
      <c r="Y340" s="215"/>
      <c r="Z340" s="215"/>
      <c r="AA340" s="221"/>
      <c r="AT340" s="222" t="s">
        <v>179</v>
      </c>
      <c r="AU340" s="222" t="s">
        <v>112</v>
      </c>
      <c r="AV340" s="213" t="s">
        <v>112</v>
      </c>
      <c r="AW340" s="213" t="s">
        <v>39</v>
      </c>
      <c r="AX340" s="213" t="s">
        <v>85</v>
      </c>
      <c r="AY340" s="222" t="s">
        <v>171</v>
      </c>
    </row>
    <row r="341" s="224" customFormat="true" ht="16.5" hidden="false" customHeight="true" outlineLevel="0" collapsed="false">
      <c r="B341" s="225"/>
      <c r="C341" s="226"/>
      <c r="D341" s="226"/>
      <c r="E341" s="227"/>
      <c r="F341" s="228" t="s">
        <v>1245</v>
      </c>
      <c r="G341" s="228"/>
      <c r="H341" s="228"/>
      <c r="I341" s="228"/>
      <c r="J341" s="226"/>
      <c r="K341" s="227"/>
      <c r="L341" s="226"/>
      <c r="M341" s="226"/>
      <c r="N341" s="226"/>
      <c r="O341" s="226"/>
      <c r="P341" s="226"/>
      <c r="Q341" s="226"/>
      <c r="R341" s="229"/>
      <c r="T341" s="230"/>
      <c r="U341" s="226"/>
      <c r="V341" s="226"/>
      <c r="W341" s="226"/>
      <c r="X341" s="226"/>
      <c r="Y341" s="226"/>
      <c r="Z341" s="226"/>
      <c r="AA341" s="231"/>
      <c r="AT341" s="232" t="s">
        <v>179</v>
      </c>
      <c r="AU341" s="232" t="s">
        <v>112</v>
      </c>
      <c r="AV341" s="224" t="s">
        <v>93</v>
      </c>
      <c r="AW341" s="224" t="s">
        <v>39</v>
      </c>
      <c r="AX341" s="224" t="s">
        <v>85</v>
      </c>
      <c r="AY341" s="232" t="s">
        <v>171</v>
      </c>
    </row>
    <row r="342" s="213" customFormat="true" ht="25.5" hidden="false" customHeight="true" outlineLevel="0" collapsed="false">
      <c r="B342" s="214"/>
      <c r="C342" s="215"/>
      <c r="D342" s="215"/>
      <c r="E342" s="216"/>
      <c r="F342" s="223" t="s">
        <v>1246</v>
      </c>
      <c r="G342" s="223"/>
      <c r="H342" s="223"/>
      <c r="I342" s="223"/>
      <c r="J342" s="215"/>
      <c r="K342" s="218" t="n">
        <v>0.5</v>
      </c>
      <c r="L342" s="215"/>
      <c r="M342" s="215"/>
      <c r="N342" s="215"/>
      <c r="O342" s="215"/>
      <c r="P342" s="215"/>
      <c r="Q342" s="215"/>
      <c r="R342" s="219"/>
      <c r="T342" s="220"/>
      <c r="U342" s="215"/>
      <c r="V342" s="215"/>
      <c r="W342" s="215"/>
      <c r="X342" s="215"/>
      <c r="Y342" s="215"/>
      <c r="Z342" s="215"/>
      <c r="AA342" s="221"/>
      <c r="AT342" s="222" t="s">
        <v>179</v>
      </c>
      <c r="AU342" s="222" t="s">
        <v>112</v>
      </c>
      <c r="AV342" s="213" t="s">
        <v>112</v>
      </c>
      <c r="AW342" s="213" t="s">
        <v>39</v>
      </c>
      <c r="AX342" s="213" t="s">
        <v>85</v>
      </c>
      <c r="AY342" s="222" t="s">
        <v>171</v>
      </c>
    </row>
    <row r="343" s="224" customFormat="true" ht="16.5" hidden="false" customHeight="true" outlineLevel="0" collapsed="false">
      <c r="B343" s="225"/>
      <c r="C343" s="226"/>
      <c r="D343" s="226"/>
      <c r="E343" s="227"/>
      <c r="F343" s="228" t="s">
        <v>1247</v>
      </c>
      <c r="G343" s="228"/>
      <c r="H343" s="228"/>
      <c r="I343" s="228"/>
      <c r="J343" s="226"/>
      <c r="K343" s="227"/>
      <c r="L343" s="226"/>
      <c r="M343" s="226"/>
      <c r="N343" s="226"/>
      <c r="O343" s="226"/>
      <c r="P343" s="226"/>
      <c r="Q343" s="226"/>
      <c r="R343" s="229"/>
      <c r="T343" s="230"/>
      <c r="U343" s="226"/>
      <c r="V343" s="226"/>
      <c r="W343" s="226"/>
      <c r="X343" s="226"/>
      <c r="Y343" s="226"/>
      <c r="Z343" s="226"/>
      <c r="AA343" s="231"/>
      <c r="AT343" s="232" t="s">
        <v>179</v>
      </c>
      <c r="AU343" s="232" t="s">
        <v>112</v>
      </c>
      <c r="AV343" s="224" t="s">
        <v>93</v>
      </c>
      <c r="AW343" s="224" t="s">
        <v>39</v>
      </c>
      <c r="AX343" s="224" t="s">
        <v>85</v>
      </c>
      <c r="AY343" s="232" t="s">
        <v>171</v>
      </c>
    </row>
    <row r="344" s="233" customFormat="true" ht="16.5" hidden="false" customHeight="true" outlineLevel="0" collapsed="false">
      <c r="B344" s="234"/>
      <c r="C344" s="235"/>
      <c r="D344" s="235"/>
      <c r="E344" s="236"/>
      <c r="F344" s="237" t="s">
        <v>219</v>
      </c>
      <c r="G344" s="237"/>
      <c r="H344" s="237"/>
      <c r="I344" s="237"/>
      <c r="J344" s="235"/>
      <c r="K344" s="238" t="n">
        <v>0.734</v>
      </c>
      <c r="L344" s="235"/>
      <c r="M344" s="235"/>
      <c r="N344" s="235"/>
      <c r="O344" s="235"/>
      <c r="P344" s="235"/>
      <c r="Q344" s="235"/>
      <c r="R344" s="239"/>
      <c r="T344" s="240"/>
      <c r="U344" s="235"/>
      <c r="V344" s="235"/>
      <c r="W344" s="235"/>
      <c r="X344" s="235"/>
      <c r="Y344" s="235"/>
      <c r="Z344" s="235"/>
      <c r="AA344" s="241"/>
      <c r="AT344" s="242" t="s">
        <v>179</v>
      </c>
      <c r="AU344" s="242" t="s">
        <v>112</v>
      </c>
      <c r="AV344" s="233" t="s">
        <v>176</v>
      </c>
      <c r="AW344" s="233" t="s">
        <v>39</v>
      </c>
      <c r="AX344" s="233" t="s">
        <v>93</v>
      </c>
      <c r="AY344" s="242" t="s">
        <v>171</v>
      </c>
    </row>
    <row r="345" s="32" customFormat="true" ht="16.5" hidden="false" customHeight="true" outlineLevel="0" collapsed="false">
      <c r="B345" s="33"/>
      <c r="C345" s="203" t="s">
        <v>428</v>
      </c>
      <c r="D345" s="203" t="s">
        <v>172</v>
      </c>
      <c r="E345" s="204" t="s">
        <v>420</v>
      </c>
      <c r="F345" s="205" t="s">
        <v>421</v>
      </c>
      <c r="G345" s="205"/>
      <c r="H345" s="205"/>
      <c r="I345" s="205"/>
      <c r="J345" s="206" t="s">
        <v>261</v>
      </c>
      <c r="K345" s="207" t="n">
        <v>3.625</v>
      </c>
      <c r="L345" s="208" t="n">
        <v>0</v>
      </c>
      <c r="M345" s="208"/>
      <c r="N345" s="209" t="n">
        <f aca="false">ROUND(L345*K345,2)</f>
        <v>0</v>
      </c>
      <c r="O345" s="209"/>
      <c r="P345" s="209"/>
      <c r="Q345" s="209"/>
      <c r="R345" s="35"/>
      <c r="T345" s="210"/>
      <c r="U345" s="44" t="s">
        <v>50</v>
      </c>
      <c r="V345" s="34"/>
      <c r="W345" s="211" t="n">
        <f aca="false">V345*K345</f>
        <v>0</v>
      </c>
      <c r="X345" s="211" t="n">
        <v>0.00519</v>
      </c>
      <c r="Y345" s="211" t="n">
        <f aca="false">X345*K345</f>
        <v>0.01881375</v>
      </c>
      <c r="Z345" s="211" t="n">
        <v>0</v>
      </c>
      <c r="AA345" s="212" t="n">
        <f aca="false">Z345*K345</f>
        <v>0</v>
      </c>
      <c r="AR345" s="10" t="s">
        <v>176</v>
      </c>
      <c r="AT345" s="10" t="s">
        <v>172</v>
      </c>
      <c r="AU345" s="10" t="s">
        <v>112</v>
      </c>
      <c r="AY345" s="10" t="s">
        <v>171</v>
      </c>
      <c r="BE345" s="127" t="n">
        <f aca="false">IF(U345="základní",N345,0)</f>
        <v>0</v>
      </c>
      <c r="BF345" s="127" t="n">
        <f aca="false">IF(U345="snížená",N345,0)</f>
        <v>0</v>
      </c>
      <c r="BG345" s="127" t="n">
        <f aca="false">IF(U345="zákl. přenesená",N345,0)</f>
        <v>0</v>
      </c>
      <c r="BH345" s="127" t="n">
        <f aca="false">IF(U345="sníž. přenesená",N345,0)</f>
        <v>0</v>
      </c>
      <c r="BI345" s="127" t="n">
        <f aca="false">IF(U345="nulová",N345,0)</f>
        <v>0</v>
      </c>
      <c r="BJ345" s="10" t="s">
        <v>93</v>
      </c>
      <c r="BK345" s="127" t="n">
        <f aca="false">ROUND(L345*K345,2)</f>
        <v>0</v>
      </c>
      <c r="BL345" s="10" t="s">
        <v>176</v>
      </c>
      <c r="BM345" s="10" t="s">
        <v>1248</v>
      </c>
    </row>
    <row r="346" s="213" customFormat="true" ht="16.5" hidden="false" customHeight="true" outlineLevel="0" collapsed="false">
      <c r="B346" s="214"/>
      <c r="C346" s="215"/>
      <c r="D346" s="215"/>
      <c r="E346" s="216"/>
      <c r="F346" s="217" t="s">
        <v>1249</v>
      </c>
      <c r="G346" s="217"/>
      <c r="H346" s="217"/>
      <c r="I346" s="217"/>
      <c r="J346" s="215"/>
      <c r="K346" s="218" t="n">
        <v>1.875</v>
      </c>
      <c r="L346" s="215"/>
      <c r="M346" s="215"/>
      <c r="N346" s="215"/>
      <c r="O346" s="215"/>
      <c r="P346" s="215"/>
      <c r="Q346" s="215"/>
      <c r="R346" s="219"/>
      <c r="T346" s="220"/>
      <c r="U346" s="215"/>
      <c r="V346" s="215"/>
      <c r="W346" s="215"/>
      <c r="X346" s="215"/>
      <c r="Y346" s="215"/>
      <c r="Z346" s="215"/>
      <c r="AA346" s="221"/>
      <c r="AT346" s="222" t="s">
        <v>179</v>
      </c>
      <c r="AU346" s="222" t="s">
        <v>112</v>
      </c>
      <c r="AV346" s="213" t="s">
        <v>112</v>
      </c>
      <c r="AW346" s="213" t="s">
        <v>39</v>
      </c>
      <c r="AX346" s="213" t="s">
        <v>85</v>
      </c>
      <c r="AY346" s="222" t="s">
        <v>171</v>
      </c>
    </row>
    <row r="347" s="224" customFormat="true" ht="16.5" hidden="false" customHeight="true" outlineLevel="0" collapsed="false">
      <c r="B347" s="225"/>
      <c r="C347" s="226"/>
      <c r="D347" s="226"/>
      <c r="E347" s="227"/>
      <c r="F347" s="228" t="s">
        <v>1245</v>
      </c>
      <c r="G347" s="228"/>
      <c r="H347" s="228"/>
      <c r="I347" s="228"/>
      <c r="J347" s="226"/>
      <c r="K347" s="227"/>
      <c r="L347" s="226"/>
      <c r="M347" s="226"/>
      <c r="N347" s="226"/>
      <c r="O347" s="226"/>
      <c r="P347" s="226"/>
      <c r="Q347" s="226"/>
      <c r="R347" s="229"/>
      <c r="T347" s="230"/>
      <c r="U347" s="226"/>
      <c r="V347" s="226"/>
      <c r="W347" s="226"/>
      <c r="X347" s="226"/>
      <c r="Y347" s="226"/>
      <c r="Z347" s="226"/>
      <c r="AA347" s="231"/>
      <c r="AT347" s="232" t="s">
        <v>179</v>
      </c>
      <c r="AU347" s="232" t="s">
        <v>112</v>
      </c>
      <c r="AV347" s="224" t="s">
        <v>93</v>
      </c>
      <c r="AW347" s="224" t="s">
        <v>39</v>
      </c>
      <c r="AX347" s="224" t="s">
        <v>85</v>
      </c>
      <c r="AY347" s="232" t="s">
        <v>171</v>
      </c>
    </row>
    <row r="348" s="213" customFormat="true" ht="16.5" hidden="false" customHeight="true" outlineLevel="0" collapsed="false">
      <c r="B348" s="214"/>
      <c r="C348" s="215"/>
      <c r="D348" s="215"/>
      <c r="E348" s="216"/>
      <c r="F348" s="223" t="s">
        <v>1250</v>
      </c>
      <c r="G348" s="223"/>
      <c r="H348" s="223"/>
      <c r="I348" s="223"/>
      <c r="J348" s="215"/>
      <c r="K348" s="218" t="n">
        <v>1.75</v>
      </c>
      <c r="L348" s="215"/>
      <c r="M348" s="215"/>
      <c r="N348" s="215"/>
      <c r="O348" s="215"/>
      <c r="P348" s="215"/>
      <c r="Q348" s="215"/>
      <c r="R348" s="219"/>
      <c r="T348" s="220"/>
      <c r="U348" s="215"/>
      <c r="V348" s="215"/>
      <c r="W348" s="215"/>
      <c r="X348" s="215"/>
      <c r="Y348" s="215"/>
      <c r="Z348" s="215"/>
      <c r="AA348" s="221"/>
      <c r="AT348" s="222" t="s">
        <v>179</v>
      </c>
      <c r="AU348" s="222" t="s">
        <v>112</v>
      </c>
      <c r="AV348" s="213" t="s">
        <v>112</v>
      </c>
      <c r="AW348" s="213" t="s">
        <v>39</v>
      </c>
      <c r="AX348" s="213" t="s">
        <v>85</v>
      </c>
      <c r="AY348" s="222" t="s">
        <v>171</v>
      </c>
    </row>
    <row r="349" s="224" customFormat="true" ht="16.5" hidden="false" customHeight="true" outlineLevel="0" collapsed="false">
      <c r="B349" s="225"/>
      <c r="C349" s="226"/>
      <c r="D349" s="226"/>
      <c r="E349" s="227"/>
      <c r="F349" s="228" t="s">
        <v>1247</v>
      </c>
      <c r="G349" s="228"/>
      <c r="H349" s="228"/>
      <c r="I349" s="228"/>
      <c r="J349" s="226"/>
      <c r="K349" s="227"/>
      <c r="L349" s="226"/>
      <c r="M349" s="226"/>
      <c r="N349" s="226"/>
      <c r="O349" s="226"/>
      <c r="P349" s="226"/>
      <c r="Q349" s="226"/>
      <c r="R349" s="229"/>
      <c r="T349" s="230"/>
      <c r="U349" s="226"/>
      <c r="V349" s="226"/>
      <c r="W349" s="226"/>
      <c r="X349" s="226"/>
      <c r="Y349" s="226"/>
      <c r="Z349" s="226"/>
      <c r="AA349" s="231"/>
      <c r="AT349" s="232" t="s">
        <v>179</v>
      </c>
      <c r="AU349" s="232" t="s">
        <v>112</v>
      </c>
      <c r="AV349" s="224" t="s">
        <v>93</v>
      </c>
      <c r="AW349" s="224" t="s">
        <v>39</v>
      </c>
      <c r="AX349" s="224" t="s">
        <v>85</v>
      </c>
      <c r="AY349" s="232" t="s">
        <v>171</v>
      </c>
    </row>
    <row r="350" s="233" customFormat="true" ht="16.5" hidden="false" customHeight="true" outlineLevel="0" collapsed="false">
      <c r="B350" s="234"/>
      <c r="C350" s="235"/>
      <c r="D350" s="235"/>
      <c r="E350" s="236"/>
      <c r="F350" s="237" t="s">
        <v>219</v>
      </c>
      <c r="G350" s="237"/>
      <c r="H350" s="237"/>
      <c r="I350" s="237"/>
      <c r="J350" s="235"/>
      <c r="K350" s="238" t="n">
        <v>3.625</v>
      </c>
      <c r="L350" s="235"/>
      <c r="M350" s="235"/>
      <c r="N350" s="235"/>
      <c r="O350" s="235"/>
      <c r="P350" s="235"/>
      <c r="Q350" s="235"/>
      <c r="R350" s="239"/>
      <c r="T350" s="240"/>
      <c r="U350" s="235"/>
      <c r="V350" s="235"/>
      <c r="W350" s="235"/>
      <c r="X350" s="235"/>
      <c r="Y350" s="235"/>
      <c r="Z350" s="235"/>
      <c r="AA350" s="241"/>
      <c r="AT350" s="242" t="s">
        <v>179</v>
      </c>
      <c r="AU350" s="242" t="s">
        <v>112</v>
      </c>
      <c r="AV350" s="233" t="s">
        <v>176</v>
      </c>
      <c r="AW350" s="233" t="s">
        <v>39</v>
      </c>
      <c r="AX350" s="233" t="s">
        <v>93</v>
      </c>
      <c r="AY350" s="242" t="s">
        <v>171</v>
      </c>
    </row>
    <row r="351" s="32" customFormat="true" ht="16.5" hidden="false" customHeight="true" outlineLevel="0" collapsed="false">
      <c r="B351" s="33"/>
      <c r="C351" s="203" t="s">
        <v>434</v>
      </c>
      <c r="D351" s="203" t="s">
        <v>172</v>
      </c>
      <c r="E351" s="204" t="s">
        <v>425</v>
      </c>
      <c r="F351" s="205" t="s">
        <v>426</v>
      </c>
      <c r="G351" s="205"/>
      <c r="H351" s="205"/>
      <c r="I351" s="205"/>
      <c r="J351" s="206" t="s">
        <v>261</v>
      </c>
      <c r="K351" s="207" t="n">
        <v>3.625</v>
      </c>
      <c r="L351" s="208" t="n">
        <v>0</v>
      </c>
      <c r="M351" s="208"/>
      <c r="N351" s="209" t="n">
        <f aca="false">ROUND(L351*K351,2)</f>
        <v>0</v>
      </c>
      <c r="O351" s="209"/>
      <c r="P351" s="209"/>
      <c r="Q351" s="209"/>
      <c r="R351" s="35"/>
      <c r="T351" s="210"/>
      <c r="U351" s="44" t="s">
        <v>50</v>
      </c>
      <c r="V351" s="34"/>
      <c r="W351" s="211" t="n">
        <f aca="false">V351*K351</f>
        <v>0</v>
      </c>
      <c r="X351" s="211" t="n">
        <v>0</v>
      </c>
      <c r="Y351" s="211" t="n">
        <f aca="false">X351*K351</f>
        <v>0</v>
      </c>
      <c r="Z351" s="211" t="n">
        <v>0</v>
      </c>
      <c r="AA351" s="212" t="n">
        <f aca="false">Z351*K351</f>
        <v>0</v>
      </c>
      <c r="AR351" s="10" t="s">
        <v>176</v>
      </c>
      <c r="AT351" s="10" t="s">
        <v>172</v>
      </c>
      <c r="AU351" s="10" t="s">
        <v>112</v>
      </c>
      <c r="AY351" s="10" t="s">
        <v>171</v>
      </c>
      <c r="BE351" s="127" t="n">
        <f aca="false">IF(U351="základní",N351,0)</f>
        <v>0</v>
      </c>
      <c r="BF351" s="127" t="n">
        <f aca="false">IF(U351="snížená",N351,0)</f>
        <v>0</v>
      </c>
      <c r="BG351" s="127" t="n">
        <f aca="false">IF(U351="zákl. přenesená",N351,0)</f>
        <v>0</v>
      </c>
      <c r="BH351" s="127" t="n">
        <f aca="false">IF(U351="sníž. přenesená",N351,0)</f>
        <v>0</v>
      </c>
      <c r="BI351" s="127" t="n">
        <f aca="false">IF(U351="nulová",N351,0)</f>
        <v>0</v>
      </c>
      <c r="BJ351" s="10" t="s">
        <v>93</v>
      </c>
      <c r="BK351" s="127" t="n">
        <f aca="false">ROUND(L351*K351,2)</f>
        <v>0</v>
      </c>
      <c r="BL351" s="10" t="s">
        <v>176</v>
      </c>
      <c r="BM351" s="10" t="s">
        <v>1251</v>
      </c>
    </row>
    <row r="352" s="32" customFormat="true" ht="25.5" hidden="false" customHeight="true" outlineLevel="0" collapsed="false">
      <c r="B352" s="33"/>
      <c r="C352" s="203" t="s">
        <v>439</v>
      </c>
      <c r="D352" s="203" t="s">
        <v>172</v>
      </c>
      <c r="E352" s="204" t="s">
        <v>429</v>
      </c>
      <c r="F352" s="205" t="s">
        <v>430</v>
      </c>
      <c r="G352" s="205"/>
      <c r="H352" s="205"/>
      <c r="I352" s="205"/>
      <c r="J352" s="206" t="s">
        <v>233</v>
      </c>
      <c r="K352" s="207" t="n">
        <v>0.066</v>
      </c>
      <c r="L352" s="208" t="n">
        <v>0</v>
      </c>
      <c r="M352" s="208"/>
      <c r="N352" s="209" t="n">
        <f aca="false">ROUND(L352*K352,2)</f>
        <v>0</v>
      </c>
      <c r="O352" s="209"/>
      <c r="P352" s="209"/>
      <c r="Q352" s="209"/>
      <c r="R352" s="35"/>
      <c r="T352" s="210"/>
      <c r="U352" s="44" t="s">
        <v>50</v>
      </c>
      <c r="V352" s="34"/>
      <c r="W352" s="211" t="n">
        <f aca="false">V352*K352</f>
        <v>0</v>
      </c>
      <c r="X352" s="211" t="n">
        <v>1.05256</v>
      </c>
      <c r="Y352" s="211" t="n">
        <f aca="false">X352*K352</f>
        <v>0.06946896</v>
      </c>
      <c r="Z352" s="211" t="n">
        <v>0</v>
      </c>
      <c r="AA352" s="212" t="n">
        <f aca="false">Z352*K352</f>
        <v>0</v>
      </c>
      <c r="AR352" s="10" t="s">
        <v>176</v>
      </c>
      <c r="AT352" s="10" t="s">
        <v>172</v>
      </c>
      <c r="AU352" s="10" t="s">
        <v>112</v>
      </c>
      <c r="AY352" s="10" t="s">
        <v>171</v>
      </c>
      <c r="BE352" s="127" t="n">
        <f aca="false">IF(U352="základní",N352,0)</f>
        <v>0</v>
      </c>
      <c r="BF352" s="127" t="n">
        <f aca="false">IF(U352="snížená",N352,0)</f>
        <v>0</v>
      </c>
      <c r="BG352" s="127" t="n">
        <f aca="false">IF(U352="zákl. přenesená",N352,0)</f>
        <v>0</v>
      </c>
      <c r="BH352" s="127" t="n">
        <f aca="false">IF(U352="sníž. přenesená",N352,0)</f>
        <v>0</v>
      </c>
      <c r="BI352" s="127" t="n">
        <f aca="false">IF(U352="nulová",N352,0)</f>
        <v>0</v>
      </c>
      <c r="BJ352" s="10" t="s">
        <v>93</v>
      </c>
      <c r="BK352" s="127" t="n">
        <f aca="false">ROUND(L352*K352,2)</f>
        <v>0</v>
      </c>
      <c r="BL352" s="10" t="s">
        <v>176</v>
      </c>
      <c r="BM352" s="10" t="s">
        <v>1252</v>
      </c>
    </row>
    <row r="353" s="213" customFormat="true" ht="16.5" hidden="false" customHeight="true" outlineLevel="0" collapsed="false">
      <c r="B353" s="214"/>
      <c r="C353" s="215"/>
      <c r="D353" s="215"/>
      <c r="E353" s="216"/>
      <c r="F353" s="217" t="s">
        <v>1253</v>
      </c>
      <c r="G353" s="217"/>
      <c r="H353" s="217"/>
      <c r="I353" s="217"/>
      <c r="J353" s="215"/>
      <c r="K353" s="218" t="n">
        <v>0.016</v>
      </c>
      <c r="L353" s="215"/>
      <c r="M353" s="215"/>
      <c r="N353" s="215"/>
      <c r="O353" s="215"/>
      <c r="P353" s="215"/>
      <c r="Q353" s="215"/>
      <c r="R353" s="219"/>
      <c r="T353" s="220"/>
      <c r="U353" s="215"/>
      <c r="V353" s="215"/>
      <c r="W353" s="215"/>
      <c r="X353" s="215"/>
      <c r="Y353" s="215"/>
      <c r="Z353" s="215"/>
      <c r="AA353" s="221"/>
      <c r="AT353" s="222" t="s">
        <v>179</v>
      </c>
      <c r="AU353" s="222" t="s">
        <v>112</v>
      </c>
      <c r="AV353" s="213" t="s">
        <v>112</v>
      </c>
      <c r="AW353" s="213" t="s">
        <v>39</v>
      </c>
      <c r="AX353" s="213" t="s">
        <v>85</v>
      </c>
      <c r="AY353" s="222" t="s">
        <v>171</v>
      </c>
    </row>
    <row r="354" customFormat="false" ht="25.5" hidden="false" customHeight="true" outlineLevel="0" collapsed="false">
      <c r="A354" s="213"/>
      <c r="B354" s="214"/>
      <c r="C354" s="215"/>
      <c r="D354" s="215"/>
      <c r="E354" s="216"/>
      <c r="F354" s="223" t="s">
        <v>1254</v>
      </c>
      <c r="G354" s="223"/>
      <c r="H354" s="223"/>
      <c r="I354" s="223"/>
      <c r="J354" s="215"/>
      <c r="K354" s="218" t="n">
        <v>0.004</v>
      </c>
      <c r="L354" s="215"/>
      <c r="M354" s="215"/>
      <c r="N354" s="215"/>
      <c r="O354" s="215"/>
      <c r="P354" s="215"/>
      <c r="Q354" s="215"/>
      <c r="R354" s="219"/>
      <c r="T354" s="220"/>
      <c r="U354" s="215"/>
      <c r="V354" s="215"/>
      <c r="W354" s="215"/>
      <c r="X354" s="215"/>
      <c r="Y354" s="215"/>
      <c r="Z354" s="215"/>
      <c r="AA354" s="221"/>
      <c r="AT354" s="222" t="s">
        <v>179</v>
      </c>
      <c r="AU354" s="222" t="s">
        <v>112</v>
      </c>
      <c r="AV354" s="213" t="s">
        <v>112</v>
      </c>
      <c r="AW354" s="213" t="s">
        <v>39</v>
      </c>
      <c r="AX354" s="213" t="s">
        <v>85</v>
      </c>
      <c r="AY354" s="222" t="s">
        <v>171</v>
      </c>
    </row>
    <row r="355" s="224" customFormat="true" ht="16.5" hidden="false" customHeight="true" outlineLevel="0" collapsed="false">
      <c r="B355" s="225"/>
      <c r="C355" s="226"/>
      <c r="D355" s="226"/>
      <c r="E355" s="227"/>
      <c r="F355" s="228" t="s">
        <v>1245</v>
      </c>
      <c r="G355" s="228"/>
      <c r="H355" s="228"/>
      <c r="I355" s="228"/>
      <c r="J355" s="226"/>
      <c r="K355" s="227"/>
      <c r="L355" s="226"/>
      <c r="M355" s="226"/>
      <c r="N355" s="226"/>
      <c r="O355" s="226"/>
      <c r="P355" s="226"/>
      <c r="Q355" s="226"/>
      <c r="R355" s="229"/>
      <c r="T355" s="230"/>
      <c r="U355" s="226"/>
      <c r="V355" s="226"/>
      <c r="W355" s="226"/>
      <c r="X355" s="226"/>
      <c r="Y355" s="226"/>
      <c r="Z355" s="226"/>
      <c r="AA355" s="231"/>
      <c r="AT355" s="232" t="s">
        <v>179</v>
      </c>
      <c r="AU355" s="232" t="s">
        <v>112</v>
      </c>
      <c r="AV355" s="224" t="s">
        <v>93</v>
      </c>
      <c r="AW355" s="224" t="s">
        <v>39</v>
      </c>
      <c r="AX355" s="224" t="s">
        <v>85</v>
      </c>
      <c r="AY355" s="232" t="s">
        <v>171</v>
      </c>
    </row>
    <row r="356" s="213" customFormat="true" ht="25.5" hidden="false" customHeight="true" outlineLevel="0" collapsed="false">
      <c r="B356" s="214"/>
      <c r="C356" s="215"/>
      <c r="D356" s="215"/>
      <c r="E356" s="216"/>
      <c r="F356" s="223" t="s">
        <v>1255</v>
      </c>
      <c r="G356" s="223"/>
      <c r="H356" s="223"/>
      <c r="I356" s="223"/>
      <c r="J356" s="215"/>
      <c r="K356" s="218" t="n">
        <v>0.037</v>
      </c>
      <c r="L356" s="215"/>
      <c r="M356" s="215"/>
      <c r="N356" s="215"/>
      <c r="O356" s="215"/>
      <c r="P356" s="215"/>
      <c r="Q356" s="215"/>
      <c r="R356" s="219"/>
      <c r="T356" s="220"/>
      <c r="U356" s="215"/>
      <c r="V356" s="215"/>
      <c r="W356" s="215"/>
      <c r="X356" s="215"/>
      <c r="Y356" s="215"/>
      <c r="Z356" s="215"/>
      <c r="AA356" s="221"/>
      <c r="AT356" s="222" t="s">
        <v>179</v>
      </c>
      <c r="AU356" s="222" t="s">
        <v>112</v>
      </c>
      <c r="AV356" s="213" t="s">
        <v>112</v>
      </c>
      <c r="AW356" s="213" t="s">
        <v>39</v>
      </c>
      <c r="AX356" s="213" t="s">
        <v>85</v>
      </c>
      <c r="AY356" s="222" t="s">
        <v>171</v>
      </c>
    </row>
    <row r="357" s="213" customFormat="true" ht="38.25" hidden="false" customHeight="true" outlineLevel="0" collapsed="false">
      <c r="B357" s="214"/>
      <c r="C357" s="215"/>
      <c r="D357" s="215"/>
      <c r="E357" s="216"/>
      <c r="F357" s="223" t="s">
        <v>1256</v>
      </c>
      <c r="G357" s="223"/>
      <c r="H357" s="223"/>
      <c r="I357" s="223"/>
      <c r="J357" s="215"/>
      <c r="K357" s="218" t="n">
        <v>0.009</v>
      </c>
      <c r="L357" s="215"/>
      <c r="M357" s="215"/>
      <c r="N357" s="215"/>
      <c r="O357" s="215"/>
      <c r="P357" s="215"/>
      <c r="Q357" s="215"/>
      <c r="R357" s="219"/>
      <c r="T357" s="220"/>
      <c r="U357" s="215"/>
      <c r="V357" s="215"/>
      <c r="W357" s="215"/>
      <c r="X357" s="215"/>
      <c r="Y357" s="215"/>
      <c r="Z357" s="215"/>
      <c r="AA357" s="221"/>
      <c r="AT357" s="222" t="s">
        <v>179</v>
      </c>
      <c r="AU357" s="222" t="s">
        <v>112</v>
      </c>
      <c r="AV357" s="213" t="s">
        <v>112</v>
      </c>
      <c r="AW357" s="213" t="s">
        <v>39</v>
      </c>
      <c r="AX357" s="213" t="s">
        <v>85</v>
      </c>
      <c r="AY357" s="222" t="s">
        <v>171</v>
      </c>
    </row>
    <row r="358" s="224" customFormat="true" ht="16.5" hidden="false" customHeight="true" outlineLevel="0" collapsed="false">
      <c r="B358" s="225"/>
      <c r="C358" s="226"/>
      <c r="D358" s="226"/>
      <c r="E358" s="227"/>
      <c r="F358" s="228" t="s">
        <v>1247</v>
      </c>
      <c r="G358" s="228"/>
      <c r="H358" s="228"/>
      <c r="I358" s="228"/>
      <c r="J358" s="226"/>
      <c r="K358" s="227"/>
      <c r="L358" s="226"/>
      <c r="M358" s="226"/>
      <c r="N358" s="226"/>
      <c r="O358" s="226"/>
      <c r="P358" s="226"/>
      <c r="Q358" s="226"/>
      <c r="R358" s="229"/>
      <c r="T358" s="230"/>
      <c r="U358" s="226"/>
      <c r="V358" s="226"/>
      <c r="W358" s="226"/>
      <c r="X358" s="226"/>
      <c r="Y358" s="226"/>
      <c r="Z358" s="226"/>
      <c r="AA358" s="231"/>
      <c r="AT358" s="232" t="s">
        <v>179</v>
      </c>
      <c r="AU358" s="232" t="s">
        <v>112</v>
      </c>
      <c r="AV358" s="224" t="s">
        <v>93</v>
      </c>
      <c r="AW358" s="224" t="s">
        <v>39</v>
      </c>
      <c r="AX358" s="224" t="s">
        <v>85</v>
      </c>
      <c r="AY358" s="232" t="s">
        <v>171</v>
      </c>
    </row>
    <row r="359" s="233" customFormat="true" ht="16.5" hidden="false" customHeight="true" outlineLevel="0" collapsed="false">
      <c r="B359" s="234"/>
      <c r="C359" s="235"/>
      <c r="D359" s="235"/>
      <c r="E359" s="236"/>
      <c r="F359" s="237" t="s">
        <v>219</v>
      </c>
      <c r="G359" s="237"/>
      <c r="H359" s="237"/>
      <c r="I359" s="237"/>
      <c r="J359" s="235"/>
      <c r="K359" s="238" t="n">
        <v>0.066</v>
      </c>
      <c r="L359" s="235"/>
      <c r="M359" s="235"/>
      <c r="N359" s="235"/>
      <c r="O359" s="235"/>
      <c r="P359" s="235"/>
      <c r="Q359" s="235"/>
      <c r="R359" s="239"/>
      <c r="T359" s="240"/>
      <c r="U359" s="235"/>
      <c r="V359" s="235"/>
      <c r="W359" s="235"/>
      <c r="X359" s="235"/>
      <c r="Y359" s="235"/>
      <c r="Z359" s="235"/>
      <c r="AA359" s="241"/>
      <c r="AT359" s="242" t="s">
        <v>179</v>
      </c>
      <c r="AU359" s="242" t="s">
        <v>112</v>
      </c>
      <c r="AV359" s="233" t="s">
        <v>176</v>
      </c>
      <c r="AW359" s="233" t="s">
        <v>39</v>
      </c>
      <c r="AX359" s="233" t="s">
        <v>93</v>
      </c>
      <c r="AY359" s="242" t="s">
        <v>171</v>
      </c>
    </row>
    <row r="360" s="190" customFormat="true" ht="29.9" hidden="false" customHeight="true" outlineLevel="0" collapsed="false">
      <c r="B360" s="191"/>
      <c r="C360" s="192"/>
      <c r="D360" s="201" t="s">
        <v>128</v>
      </c>
      <c r="E360" s="201"/>
      <c r="F360" s="201"/>
      <c r="G360" s="201"/>
      <c r="H360" s="201"/>
      <c r="I360" s="201"/>
      <c r="J360" s="201"/>
      <c r="K360" s="201"/>
      <c r="L360" s="201"/>
      <c r="M360" s="201"/>
      <c r="N360" s="202" t="n">
        <f aca="false">BK360</f>
        <v>0</v>
      </c>
      <c r="O360" s="202"/>
      <c r="P360" s="202"/>
      <c r="Q360" s="202"/>
      <c r="R360" s="194"/>
      <c r="T360" s="195"/>
      <c r="U360" s="192"/>
      <c r="V360" s="192"/>
      <c r="W360" s="196" t="n">
        <f aca="false">SUM(W361:W439)</f>
        <v>0</v>
      </c>
      <c r="X360" s="192"/>
      <c r="Y360" s="196" t="n">
        <f aca="false">SUM(Y361:Y439)</f>
        <v>8.27490552</v>
      </c>
      <c r="Z360" s="192"/>
      <c r="AA360" s="197" t="n">
        <f aca="false">SUM(AA361:AA439)</f>
        <v>0</v>
      </c>
      <c r="AR360" s="198" t="s">
        <v>93</v>
      </c>
      <c r="AT360" s="199" t="s">
        <v>84</v>
      </c>
      <c r="AU360" s="199" t="s">
        <v>93</v>
      </c>
      <c r="AY360" s="198" t="s">
        <v>171</v>
      </c>
      <c r="BK360" s="200" t="n">
        <f aca="false">SUM(BK361:BK439)</f>
        <v>0</v>
      </c>
    </row>
    <row r="361" s="32" customFormat="true" ht="25.5" hidden="false" customHeight="true" outlineLevel="0" collapsed="false">
      <c r="B361" s="33"/>
      <c r="C361" s="203" t="s">
        <v>444</v>
      </c>
      <c r="D361" s="203" t="s">
        <v>172</v>
      </c>
      <c r="E361" s="204" t="s">
        <v>1257</v>
      </c>
      <c r="F361" s="205" t="s">
        <v>1258</v>
      </c>
      <c r="G361" s="205"/>
      <c r="H361" s="205"/>
      <c r="I361" s="205"/>
      <c r="J361" s="206" t="s">
        <v>325</v>
      </c>
      <c r="K361" s="207" t="n">
        <v>2</v>
      </c>
      <c r="L361" s="208" t="n">
        <v>0</v>
      </c>
      <c r="M361" s="208"/>
      <c r="N361" s="209" t="n">
        <f aca="false">ROUND(L361*K361,2)</f>
        <v>0</v>
      </c>
      <c r="O361" s="209"/>
      <c r="P361" s="209"/>
      <c r="Q361" s="209"/>
      <c r="R361" s="35"/>
      <c r="T361" s="210"/>
      <c r="U361" s="44" t="s">
        <v>50</v>
      </c>
      <c r="V361" s="34"/>
      <c r="W361" s="211" t="n">
        <f aca="false">V361*K361</f>
        <v>0</v>
      </c>
      <c r="X361" s="211" t="n">
        <v>0.1541</v>
      </c>
      <c r="Y361" s="211" t="n">
        <f aca="false">X361*K361</f>
        <v>0.3082</v>
      </c>
      <c r="Z361" s="211" t="n">
        <v>0</v>
      </c>
      <c r="AA361" s="212" t="n">
        <f aca="false">Z361*K361</f>
        <v>0</v>
      </c>
      <c r="AR361" s="10" t="s">
        <v>176</v>
      </c>
      <c r="AT361" s="10" t="s">
        <v>172</v>
      </c>
      <c r="AU361" s="10" t="s">
        <v>112</v>
      </c>
      <c r="AY361" s="10" t="s">
        <v>171</v>
      </c>
      <c r="BE361" s="127" t="n">
        <f aca="false">IF(U361="základní",N361,0)</f>
        <v>0</v>
      </c>
      <c r="BF361" s="127" t="n">
        <f aca="false">IF(U361="snížená",N361,0)</f>
        <v>0</v>
      </c>
      <c r="BG361" s="127" t="n">
        <f aca="false">IF(U361="zákl. přenesená",N361,0)</f>
        <v>0</v>
      </c>
      <c r="BH361" s="127" t="n">
        <f aca="false">IF(U361="sníž. přenesená",N361,0)</f>
        <v>0</v>
      </c>
      <c r="BI361" s="127" t="n">
        <f aca="false">IF(U361="nulová",N361,0)</f>
        <v>0</v>
      </c>
      <c r="BJ361" s="10" t="s">
        <v>93</v>
      </c>
      <c r="BK361" s="127" t="n">
        <f aca="false">ROUND(L361*K361,2)</f>
        <v>0</v>
      </c>
      <c r="BL361" s="10" t="s">
        <v>176</v>
      </c>
      <c r="BM361" s="10" t="s">
        <v>1259</v>
      </c>
    </row>
    <row r="362" s="213" customFormat="true" ht="16.5" hidden="false" customHeight="true" outlineLevel="0" collapsed="false">
      <c r="B362" s="214"/>
      <c r="C362" s="215"/>
      <c r="D362" s="215"/>
      <c r="E362" s="216"/>
      <c r="F362" s="217" t="s">
        <v>112</v>
      </c>
      <c r="G362" s="217"/>
      <c r="H362" s="217"/>
      <c r="I362" s="217"/>
      <c r="J362" s="215"/>
      <c r="K362" s="218" t="n">
        <v>2</v>
      </c>
      <c r="L362" s="215"/>
      <c r="M362" s="215"/>
      <c r="N362" s="215"/>
      <c r="O362" s="215"/>
      <c r="P362" s="215"/>
      <c r="Q362" s="215"/>
      <c r="R362" s="219"/>
      <c r="T362" s="220"/>
      <c r="U362" s="215"/>
      <c r="V362" s="215"/>
      <c r="W362" s="215"/>
      <c r="X362" s="215"/>
      <c r="Y362" s="215"/>
      <c r="Z362" s="215"/>
      <c r="AA362" s="221"/>
      <c r="AT362" s="222" t="s">
        <v>179</v>
      </c>
      <c r="AU362" s="222" t="s">
        <v>112</v>
      </c>
      <c r="AV362" s="213" t="s">
        <v>112</v>
      </c>
      <c r="AW362" s="213" t="s">
        <v>39</v>
      </c>
      <c r="AX362" s="213" t="s">
        <v>85</v>
      </c>
      <c r="AY362" s="222" t="s">
        <v>171</v>
      </c>
    </row>
    <row r="363" s="224" customFormat="true" ht="16.5" hidden="false" customHeight="true" outlineLevel="0" collapsed="false">
      <c r="B363" s="225"/>
      <c r="C363" s="226"/>
      <c r="D363" s="226"/>
      <c r="E363" s="227"/>
      <c r="F363" s="228" t="s">
        <v>1260</v>
      </c>
      <c r="G363" s="228"/>
      <c r="H363" s="228"/>
      <c r="I363" s="228"/>
      <c r="J363" s="226"/>
      <c r="K363" s="227"/>
      <c r="L363" s="226"/>
      <c r="M363" s="226"/>
      <c r="N363" s="226"/>
      <c r="O363" s="226"/>
      <c r="P363" s="226"/>
      <c r="Q363" s="226"/>
      <c r="R363" s="229"/>
      <c r="T363" s="230"/>
      <c r="U363" s="226"/>
      <c r="V363" s="226"/>
      <c r="W363" s="226"/>
      <c r="X363" s="226"/>
      <c r="Y363" s="226"/>
      <c r="Z363" s="226"/>
      <c r="AA363" s="231"/>
      <c r="AT363" s="232" t="s">
        <v>179</v>
      </c>
      <c r="AU363" s="232" t="s">
        <v>112</v>
      </c>
      <c r="AV363" s="224" t="s">
        <v>93</v>
      </c>
      <c r="AW363" s="224" t="s">
        <v>39</v>
      </c>
      <c r="AX363" s="224" t="s">
        <v>85</v>
      </c>
      <c r="AY363" s="232" t="s">
        <v>171</v>
      </c>
    </row>
    <row r="364" s="233" customFormat="true" ht="16.5" hidden="false" customHeight="true" outlineLevel="0" collapsed="false">
      <c r="B364" s="234"/>
      <c r="C364" s="235"/>
      <c r="D364" s="235"/>
      <c r="E364" s="236"/>
      <c r="F364" s="237" t="s">
        <v>219</v>
      </c>
      <c r="G364" s="237"/>
      <c r="H364" s="237"/>
      <c r="I364" s="237"/>
      <c r="J364" s="235"/>
      <c r="K364" s="238" t="n">
        <v>2</v>
      </c>
      <c r="L364" s="235"/>
      <c r="M364" s="235"/>
      <c r="N364" s="235"/>
      <c r="O364" s="235"/>
      <c r="P364" s="235"/>
      <c r="Q364" s="235"/>
      <c r="R364" s="239"/>
      <c r="T364" s="240"/>
      <c r="U364" s="235"/>
      <c r="V364" s="235"/>
      <c r="W364" s="235"/>
      <c r="X364" s="235"/>
      <c r="Y364" s="235"/>
      <c r="Z364" s="235"/>
      <c r="AA364" s="241"/>
      <c r="AT364" s="242" t="s">
        <v>179</v>
      </c>
      <c r="AU364" s="242" t="s">
        <v>112</v>
      </c>
      <c r="AV364" s="233" t="s">
        <v>176</v>
      </c>
      <c r="AW364" s="233" t="s">
        <v>39</v>
      </c>
      <c r="AX364" s="233" t="s">
        <v>93</v>
      </c>
      <c r="AY364" s="242" t="s">
        <v>171</v>
      </c>
    </row>
    <row r="365" s="32" customFormat="true" ht="38.25" hidden="false" customHeight="true" outlineLevel="0" collapsed="false">
      <c r="B365" s="33"/>
      <c r="C365" s="203" t="s">
        <v>448</v>
      </c>
      <c r="D365" s="203" t="s">
        <v>172</v>
      </c>
      <c r="E365" s="204" t="s">
        <v>459</v>
      </c>
      <c r="F365" s="205" t="s">
        <v>460</v>
      </c>
      <c r="G365" s="205"/>
      <c r="H365" s="205"/>
      <c r="I365" s="205"/>
      <c r="J365" s="206" t="s">
        <v>261</v>
      </c>
      <c r="K365" s="207" t="n">
        <v>5.051</v>
      </c>
      <c r="L365" s="208" t="n">
        <v>0</v>
      </c>
      <c r="M365" s="208"/>
      <c r="N365" s="209" t="n">
        <f aca="false">ROUND(L365*K365,2)</f>
        <v>0</v>
      </c>
      <c r="O365" s="209"/>
      <c r="P365" s="209"/>
      <c r="Q365" s="209"/>
      <c r="R365" s="35"/>
      <c r="T365" s="210"/>
      <c r="U365" s="44" t="s">
        <v>50</v>
      </c>
      <c r="V365" s="34"/>
      <c r="W365" s="211" t="n">
        <f aca="false">V365*K365</f>
        <v>0</v>
      </c>
      <c r="X365" s="211" t="n">
        <v>0.01838</v>
      </c>
      <c r="Y365" s="211" t="n">
        <f aca="false">X365*K365</f>
        <v>0.09283738</v>
      </c>
      <c r="Z365" s="211" t="n">
        <v>0</v>
      </c>
      <c r="AA365" s="212" t="n">
        <f aca="false">Z365*K365</f>
        <v>0</v>
      </c>
      <c r="AR365" s="10" t="s">
        <v>176</v>
      </c>
      <c r="AT365" s="10" t="s">
        <v>172</v>
      </c>
      <c r="AU365" s="10" t="s">
        <v>112</v>
      </c>
      <c r="AY365" s="10" t="s">
        <v>171</v>
      </c>
      <c r="BE365" s="127" t="n">
        <f aca="false">IF(U365="základní",N365,0)</f>
        <v>0</v>
      </c>
      <c r="BF365" s="127" t="n">
        <f aca="false">IF(U365="snížená",N365,0)</f>
        <v>0</v>
      </c>
      <c r="BG365" s="127" t="n">
        <f aca="false">IF(U365="zákl. přenesená",N365,0)</f>
        <v>0</v>
      </c>
      <c r="BH365" s="127" t="n">
        <f aca="false">IF(U365="sníž. přenesená",N365,0)</f>
        <v>0</v>
      </c>
      <c r="BI365" s="127" t="n">
        <f aca="false">IF(U365="nulová",N365,0)</f>
        <v>0</v>
      </c>
      <c r="BJ365" s="10" t="s">
        <v>93</v>
      </c>
      <c r="BK365" s="127" t="n">
        <f aca="false">ROUND(L365*K365,2)</f>
        <v>0</v>
      </c>
      <c r="BL365" s="10" t="s">
        <v>176</v>
      </c>
      <c r="BM365" s="10" t="s">
        <v>1261</v>
      </c>
    </row>
    <row r="366" s="213" customFormat="true" ht="16.5" hidden="false" customHeight="true" outlineLevel="0" collapsed="false">
      <c r="B366" s="214"/>
      <c r="C366" s="215"/>
      <c r="D366" s="215"/>
      <c r="E366" s="216"/>
      <c r="F366" s="217" t="s">
        <v>1262</v>
      </c>
      <c r="G366" s="217"/>
      <c r="H366" s="217"/>
      <c r="I366" s="217"/>
      <c r="J366" s="215"/>
      <c r="K366" s="218" t="n">
        <v>1.991</v>
      </c>
      <c r="L366" s="215"/>
      <c r="M366" s="215"/>
      <c r="N366" s="215"/>
      <c r="O366" s="215"/>
      <c r="P366" s="215"/>
      <c r="Q366" s="215"/>
      <c r="R366" s="219"/>
      <c r="T366" s="220"/>
      <c r="U366" s="215"/>
      <c r="V366" s="215"/>
      <c r="W366" s="215"/>
      <c r="X366" s="215"/>
      <c r="Y366" s="215"/>
      <c r="Z366" s="215"/>
      <c r="AA366" s="221"/>
      <c r="AT366" s="222" t="s">
        <v>179</v>
      </c>
      <c r="AU366" s="222" t="s">
        <v>112</v>
      </c>
      <c r="AV366" s="213" t="s">
        <v>112</v>
      </c>
      <c r="AW366" s="213" t="s">
        <v>39</v>
      </c>
      <c r="AX366" s="213" t="s">
        <v>85</v>
      </c>
      <c r="AY366" s="222" t="s">
        <v>171</v>
      </c>
    </row>
    <row r="367" s="224" customFormat="true" ht="16.5" hidden="false" customHeight="true" outlineLevel="0" collapsed="false">
      <c r="B367" s="225"/>
      <c r="C367" s="226"/>
      <c r="D367" s="226"/>
      <c r="E367" s="227"/>
      <c r="F367" s="228" t="s">
        <v>1095</v>
      </c>
      <c r="G367" s="228"/>
      <c r="H367" s="228"/>
      <c r="I367" s="228"/>
      <c r="J367" s="226"/>
      <c r="K367" s="227"/>
      <c r="L367" s="226"/>
      <c r="M367" s="226"/>
      <c r="N367" s="226"/>
      <c r="O367" s="226"/>
      <c r="P367" s="226"/>
      <c r="Q367" s="226"/>
      <c r="R367" s="229"/>
      <c r="T367" s="230"/>
      <c r="U367" s="226"/>
      <c r="V367" s="226"/>
      <c r="W367" s="226"/>
      <c r="X367" s="226"/>
      <c r="Y367" s="226"/>
      <c r="Z367" s="226"/>
      <c r="AA367" s="231"/>
      <c r="AT367" s="232" t="s">
        <v>179</v>
      </c>
      <c r="AU367" s="232" t="s">
        <v>112</v>
      </c>
      <c r="AV367" s="224" t="s">
        <v>93</v>
      </c>
      <c r="AW367" s="224" t="s">
        <v>39</v>
      </c>
      <c r="AX367" s="224" t="s">
        <v>85</v>
      </c>
      <c r="AY367" s="232" t="s">
        <v>171</v>
      </c>
    </row>
    <row r="368" s="213" customFormat="true" ht="16.5" hidden="false" customHeight="true" outlineLevel="0" collapsed="false">
      <c r="B368" s="214"/>
      <c r="C368" s="215"/>
      <c r="D368" s="215"/>
      <c r="E368" s="216"/>
      <c r="F368" s="223" t="s">
        <v>1263</v>
      </c>
      <c r="G368" s="223"/>
      <c r="H368" s="223"/>
      <c r="I368" s="223"/>
      <c r="J368" s="215"/>
      <c r="K368" s="218" t="n">
        <v>3.06</v>
      </c>
      <c r="L368" s="215"/>
      <c r="M368" s="215"/>
      <c r="N368" s="215"/>
      <c r="O368" s="215"/>
      <c r="P368" s="215"/>
      <c r="Q368" s="215"/>
      <c r="R368" s="219"/>
      <c r="T368" s="220"/>
      <c r="U368" s="215"/>
      <c r="V368" s="215"/>
      <c r="W368" s="215"/>
      <c r="X368" s="215"/>
      <c r="Y368" s="215"/>
      <c r="Z368" s="215"/>
      <c r="AA368" s="221"/>
      <c r="AT368" s="222" t="s">
        <v>179</v>
      </c>
      <c r="AU368" s="222" t="s">
        <v>112</v>
      </c>
      <c r="AV368" s="213" t="s">
        <v>112</v>
      </c>
      <c r="AW368" s="213" t="s">
        <v>39</v>
      </c>
      <c r="AX368" s="213" t="s">
        <v>85</v>
      </c>
      <c r="AY368" s="222" t="s">
        <v>171</v>
      </c>
    </row>
    <row r="369" s="224" customFormat="true" ht="16.5" hidden="false" customHeight="true" outlineLevel="0" collapsed="false">
      <c r="B369" s="225"/>
      <c r="C369" s="226"/>
      <c r="D369" s="226"/>
      <c r="E369" s="227"/>
      <c r="F369" s="228" t="s">
        <v>1093</v>
      </c>
      <c r="G369" s="228"/>
      <c r="H369" s="228"/>
      <c r="I369" s="228"/>
      <c r="J369" s="226"/>
      <c r="K369" s="227"/>
      <c r="L369" s="226"/>
      <c r="M369" s="226"/>
      <c r="N369" s="226"/>
      <c r="O369" s="226"/>
      <c r="P369" s="226"/>
      <c r="Q369" s="226"/>
      <c r="R369" s="229"/>
      <c r="T369" s="230"/>
      <c r="U369" s="226"/>
      <c r="V369" s="226"/>
      <c r="W369" s="226"/>
      <c r="X369" s="226"/>
      <c r="Y369" s="226"/>
      <c r="Z369" s="226"/>
      <c r="AA369" s="231"/>
      <c r="AT369" s="232" t="s">
        <v>179</v>
      </c>
      <c r="AU369" s="232" t="s">
        <v>112</v>
      </c>
      <c r="AV369" s="224" t="s">
        <v>93</v>
      </c>
      <c r="AW369" s="224" t="s">
        <v>39</v>
      </c>
      <c r="AX369" s="224" t="s">
        <v>85</v>
      </c>
      <c r="AY369" s="232" t="s">
        <v>171</v>
      </c>
    </row>
    <row r="370" s="233" customFormat="true" ht="16.5" hidden="false" customHeight="true" outlineLevel="0" collapsed="false">
      <c r="B370" s="234"/>
      <c r="C370" s="235"/>
      <c r="D370" s="235"/>
      <c r="E370" s="236"/>
      <c r="F370" s="237" t="s">
        <v>219</v>
      </c>
      <c r="G370" s="237"/>
      <c r="H370" s="237"/>
      <c r="I370" s="237"/>
      <c r="J370" s="235"/>
      <c r="K370" s="238" t="n">
        <v>5.051</v>
      </c>
      <c r="L370" s="235"/>
      <c r="M370" s="235"/>
      <c r="N370" s="235"/>
      <c r="O370" s="235"/>
      <c r="P370" s="235"/>
      <c r="Q370" s="235"/>
      <c r="R370" s="239"/>
      <c r="T370" s="240"/>
      <c r="U370" s="235"/>
      <c r="V370" s="235"/>
      <c r="W370" s="235"/>
      <c r="X370" s="235"/>
      <c r="Y370" s="235"/>
      <c r="Z370" s="235"/>
      <c r="AA370" s="241"/>
      <c r="AT370" s="242" t="s">
        <v>179</v>
      </c>
      <c r="AU370" s="242" t="s">
        <v>112</v>
      </c>
      <c r="AV370" s="233" t="s">
        <v>176</v>
      </c>
      <c r="AW370" s="233" t="s">
        <v>39</v>
      </c>
      <c r="AX370" s="233" t="s">
        <v>93</v>
      </c>
      <c r="AY370" s="242" t="s">
        <v>171</v>
      </c>
    </row>
    <row r="371" s="32" customFormat="true" ht="38.25" hidden="false" customHeight="true" outlineLevel="0" collapsed="false">
      <c r="B371" s="33"/>
      <c r="C371" s="203" t="s">
        <v>454</v>
      </c>
      <c r="D371" s="203" t="s">
        <v>172</v>
      </c>
      <c r="E371" s="204" t="s">
        <v>464</v>
      </c>
      <c r="F371" s="205" t="s">
        <v>465</v>
      </c>
      <c r="G371" s="205"/>
      <c r="H371" s="205"/>
      <c r="I371" s="205"/>
      <c r="J371" s="206" t="s">
        <v>261</v>
      </c>
      <c r="K371" s="207" t="n">
        <v>5.051</v>
      </c>
      <c r="L371" s="208" t="n">
        <v>0</v>
      </c>
      <c r="M371" s="208"/>
      <c r="N371" s="209" t="n">
        <f aca="false">ROUND(L371*K371,2)</f>
        <v>0</v>
      </c>
      <c r="O371" s="209"/>
      <c r="P371" s="209"/>
      <c r="Q371" s="209"/>
      <c r="R371" s="35"/>
      <c r="T371" s="210"/>
      <c r="U371" s="44" t="s">
        <v>50</v>
      </c>
      <c r="V371" s="34"/>
      <c r="W371" s="211" t="n">
        <f aca="false">V371*K371</f>
        <v>0</v>
      </c>
      <c r="X371" s="211" t="n">
        <v>0.0079</v>
      </c>
      <c r="Y371" s="211" t="n">
        <f aca="false">X371*K371</f>
        <v>0.0399029</v>
      </c>
      <c r="Z371" s="211" t="n">
        <v>0</v>
      </c>
      <c r="AA371" s="212" t="n">
        <f aca="false">Z371*K371</f>
        <v>0</v>
      </c>
      <c r="AR371" s="10" t="s">
        <v>176</v>
      </c>
      <c r="AT371" s="10" t="s">
        <v>172</v>
      </c>
      <c r="AU371" s="10" t="s">
        <v>112</v>
      </c>
      <c r="AY371" s="10" t="s">
        <v>171</v>
      </c>
      <c r="BE371" s="127" t="n">
        <f aca="false">IF(U371="základní",N371,0)</f>
        <v>0</v>
      </c>
      <c r="BF371" s="127" t="n">
        <f aca="false">IF(U371="snížená",N371,0)</f>
        <v>0</v>
      </c>
      <c r="BG371" s="127" t="n">
        <f aca="false">IF(U371="zákl. přenesená",N371,0)</f>
        <v>0</v>
      </c>
      <c r="BH371" s="127" t="n">
        <f aca="false">IF(U371="sníž. přenesená",N371,0)</f>
        <v>0</v>
      </c>
      <c r="BI371" s="127" t="n">
        <f aca="false">IF(U371="nulová",N371,0)</f>
        <v>0</v>
      </c>
      <c r="BJ371" s="10" t="s">
        <v>93</v>
      </c>
      <c r="BK371" s="127" t="n">
        <f aca="false">ROUND(L371*K371,2)</f>
        <v>0</v>
      </c>
      <c r="BL371" s="10" t="s">
        <v>176</v>
      </c>
      <c r="BM371" s="10" t="s">
        <v>1264</v>
      </c>
    </row>
    <row r="372" s="32" customFormat="true" ht="25.5" hidden="false" customHeight="true" outlineLevel="0" collapsed="false">
      <c r="B372" s="33"/>
      <c r="C372" s="203" t="s">
        <v>458</v>
      </c>
      <c r="D372" s="203" t="s">
        <v>172</v>
      </c>
      <c r="E372" s="204" t="s">
        <v>1265</v>
      </c>
      <c r="F372" s="205" t="s">
        <v>1266</v>
      </c>
      <c r="G372" s="205"/>
      <c r="H372" s="205"/>
      <c r="I372" s="205"/>
      <c r="J372" s="206" t="s">
        <v>261</v>
      </c>
      <c r="K372" s="207" t="n">
        <v>36.771</v>
      </c>
      <c r="L372" s="208" t="n">
        <v>0</v>
      </c>
      <c r="M372" s="208"/>
      <c r="N372" s="209" t="n">
        <f aca="false">ROUND(L372*K372,2)</f>
        <v>0</v>
      </c>
      <c r="O372" s="209"/>
      <c r="P372" s="209"/>
      <c r="Q372" s="209"/>
      <c r="R372" s="35"/>
      <c r="T372" s="210"/>
      <c r="U372" s="44" t="s">
        <v>50</v>
      </c>
      <c r="V372" s="34"/>
      <c r="W372" s="211" t="n">
        <f aca="false">V372*K372</f>
        <v>0</v>
      </c>
      <c r="X372" s="211" t="n">
        <v>0.00026</v>
      </c>
      <c r="Y372" s="211" t="n">
        <f aca="false">X372*K372</f>
        <v>0.00956046</v>
      </c>
      <c r="Z372" s="211" t="n">
        <v>0</v>
      </c>
      <c r="AA372" s="212" t="n">
        <f aca="false">Z372*K372</f>
        <v>0</v>
      </c>
      <c r="AR372" s="10" t="s">
        <v>176</v>
      </c>
      <c r="AT372" s="10" t="s">
        <v>172</v>
      </c>
      <c r="AU372" s="10" t="s">
        <v>112</v>
      </c>
      <c r="AY372" s="10" t="s">
        <v>171</v>
      </c>
      <c r="BE372" s="127" t="n">
        <f aca="false">IF(U372="základní",N372,0)</f>
        <v>0</v>
      </c>
      <c r="BF372" s="127" t="n">
        <f aca="false">IF(U372="snížená",N372,0)</f>
        <v>0</v>
      </c>
      <c r="BG372" s="127" t="n">
        <f aca="false">IF(U372="zákl. přenesená",N372,0)</f>
        <v>0</v>
      </c>
      <c r="BH372" s="127" t="n">
        <f aca="false">IF(U372="sníž. přenesená",N372,0)</f>
        <v>0</v>
      </c>
      <c r="BI372" s="127" t="n">
        <f aca="false">IF(U372="nulová",N372,0)</f>
        <v>0</v>
      </c>
      <c r="BJ372" s="10" t="s">
        <v>93</v>
      </c>
      <c r="BK372" s="127" t="n">
        <f aca="false">ROUND(L372*K372,2)</f>
        <v>0</v>
      </c>
      <c r="BL372" s="10" t="s">
        <v>176</v>
      </c>
      <c r="BM372" s="10" t="s">
        <v>1267</v>
      </c>
    </row>
    <row r="373" s="213" customFormat="true" ht="25.5" hidden="false" customHeight="true" outlineLevel="0" collapsed="false">
      <c r="B373" s="214"/>
      <c r="C373" s="215"/>
      <c r="D373" s="215"/>
      <c r="E373" s="216"/>
      <c r="F373" s="217" t="s">
        <v>1268</v>
      </c>
      <c r="G373" s="217"/>
      <c r="H373" s="217"/>
      <c r="I373" s="217"/>
      <c r="J373" s="215"/>
      <c r="K373" s="218" t="n">
        <v>30.983</v>
      </c>
      <c r="L373" s="215"/>
      <c r="M373" s="215"/>
      <c r="N373" s="215"/>
      <c r="O373" s="215"/>
      <c r="P373" s="215"/>
      <c r="Q373" s="215"/>
      <c r="R373" s="219"/>
      <c r="T373" s="220"/>
      <c r="U373" s="215"/>
      <c r="V373" s="215"/>
      <c r="W373" s="215"/>
      <c r="X373" s="215"/>
      <c r="Y373" s="215"/>
      <c r="Z373" s="215"/>
      <c r="AA373" s="221"/>
      <c r="AT373" s="222" t="s">
        <v>179</v>
      </c>
      <c r="AU373" s="222" t="s">
        <v>112</v>
      </c>
      <c r="AV373" s="213" t="s">
        <v>112</v>
      </c>
      <c r="AW373" s="213" t="s">
        <v>39</v>
      </c>
      <c r="AX373" s="213" t="s">
        <v>85</v>
      </c>
      <c r="AY373" s="222" t="s">
        <v>171</v>
      </c>
    </row>
    <row r="374" customFormat="false" ht="16.5" hidden="false" customHeight="true" outlineLevel="0" collapsed="false">
      <c r="A374" s="213"/>
      <c r="B374" s="214"/>
      <c r="C374" s="215"/>
      <c r="D374" s="215"/>
      <c r="E374" s="216"/>
      <c r="F374" s="223" t="s">
        <v>1269</v>
      </c>
      <c r="G374" s="223"/>
      <c r="H374" s="223"/>
      <c r="I374" s="223"/>
      <c r="J374" s="215"/>
      <c r="K374" s="218" t="n">
        <v>-7.742</v>
      </c>
      <c r="L374" s="215"/>
      <c r="M374" s="215"/>
      <c r="N374" s="215"/>
      <c r="O374" s="215"/>
      <c r="P374" s="215"/>
      <c r="Q374" s="215"/>
      <c r="R374" s="219"/>
      <c r="T374" s="220"/>
      <c r="U374" s="215"/>
      <c r="V374" s="215"/>
      <c r="W374" s="215"/>
      <c r="X374" s="215"/>
      <c r="Y374" s="215"/>
      <c r="Z374" s="215"/>
      <c r="AA374" s="221"/>
      <c r="AT374" s="222" t="s">
        <v>179</v>
      </c>
      <c r="AU374" s="222" t="s">
        <v>112</v>
      </c>
      <c r="AV374" s="213" t="s">
        <v>112</v>
      </c>
      <c r="AW374" s="213" t="s">
        <v>39</v>
      </c>
      <c r="AX374" s="213" t="s">
        <v>85</v>
      </c>
      <c r="AY374" s="222" t="s">
        <v>171</v>
      </c>
    </row>
    <row r="375" s="224" customFormat="true" ht="16.5" hidden="false" customHeight="true" outlineLevel="0" collapsed="false">
      <c r="B375" s="225"/>
      <c r="C375" s="226"/>
      <c r="D375" s="226"/>
      <c r="E375" s="227"/>
      <c r="F375" s="228" t="s">
        <v>1270</v>
      </c>
      <c r="G375" s="228"/>
      <c r="H375" s="228"/>
      <c r="I375" s="228"/>
      <c r="J375" s="226"/>
      <c r="K375" s="227"/>
      <c r="L375" s="226"/>
      <c r="M375" s="226"/>
      <c r="N375" s="226"/>
      <c r="O375" s="226"/>
      <c r="P375" s="226"/>
      <c r="Q375" s="226"/>
      <c r="R375" s="229"/>
      <c r="T375" s="230"/>
      <c r="U375" s="226"/>
      <c r="V375" s="226"/>
      <c r="W375" s="226"/>
      <c r="X375" s="226"/>
      <c r="Y375" s="226"/>
      <c r="Z375" s="226"/>
      <c r="AA375" s="231"/>
      <c r="AT375" s="232" t="s">
        <v>179</v>
      </c>
      <c r="AU375" s="232" t="s">
        <v>112</v>
      </c>
      <c r="AV375" s="224" t="s">
        <v>93</v>
      </c>
      <c r="AW375" s="224" t="s">
        <v>39</v>
      </c>
      <c r="AX375" s="224" t="s">
        <v>85</v>
      </c>
      <c r="AY375" s="232" t="s">
        <v>171</v>
      </c>
    </row>
    <row r="376" s="213" customFormat="true" ht="16.5" hidden="false" customHeight="true" outlineLevel="0" collapsed="false">
      <c r="B376" s="214"/>
      <c r="C376" s="215"/>
      <c r="D376" s="215"/>
      <c r="E376" s="216"/>
      <c r="F376" s="223" t="s">
        <v>1271</v>
      </c>
      <c r="G376" s="223"/>
      <c r="H376" s="223"/>
      <c r="I376" s="223"/>
      <c r="J376" s="215"/>
      <c r="K376" s="218" t="n">
        <v>13.53</v>
      </c>
      <c r="L376" s="215"/>
      <c r="M376" s="215"/>
      <c r="N376" s="215"/>
      <c r="O376" s="215"/>
      <c r="P376" s="215"/>
      <c r="Q376" s="215"/>
      <c r="R376" s="219"/>
      <c r="T376" s="220"/>
      <c r="U376" s="215"/>
      <c r="V376" s="215"/>
      <c r="W376" s="215"/>
      <c r="X376" s="215"/>
      <c r="Y376" s="215"/>
      <c r="Z376" s="215"/>
      <c r="AA376" s="221"/>
      <c r="AT376" s="222" t="s">
        <v>179</v>
      </c>
      <c r="AU376" s="222" t="s">
        <v>112</v>
      </c>
      <c r="AV376" s="213" t="s">
        <v>112</v>
      </c>
      <c r="AW376" s="213" t="s">
        <v>39</v>
      </c>
      <c r="AX376" s="213" t="s">
        <v>85</v>
      </c>
      <c r="AY376" s="222" t="s">
        <v>171</v>
      </c>
    </row>
    <row r="377" s="224" customFormat="true" ht="16.5" hidden="false" customHeight="true" outlineLevel="0" collapsed="false">
      <c r="B377" s="225"/>
      <c r="C377" s="226"/>
      <c r="D377" s="226"/>
      <c r="E377" s="227"/>
      <c r="F377" s="228" t="s">
        <v>1272</v>
      </c>
      <c r="G377" s="228"/>
      <c r="H377" s="228"/>
      <c r="I377" s="228"/>
      <c r="J377" s="226"/>
      <c r="K377" s="227"/>
      <c r="L377" s="226"/>
      <c r="M377" s="226"/>
      <c r="N377" s="226"/>
      <c r="O377" s="226"/>
      <c r="P377" s="226"/>
      <c r="Q377" s="226"/>
      <c r="R377" s="229"/>
      <c r="T377" s="230"/>
      <c r="U377" s="226"/>
      <c r="V377" s="226"/>
      <c r="W377" s="226"/>
      <c r="X377" s="226"/>
      <c r="Y377" s="226"/>
      <c r="Z377" s="226"/>
      <c r="AA377" s="231"/>
      <c r="AT377" s="232" t="s">
        <v>179</v>
      </c>
      <c r="AU377" s="232" t="s">
        <v>112</v>
      </c>
      <c r="AV377" s="224" t="s">
        <v>93</v>
      </c>
      <c r="AW377" s="224" t="s">
        <v>39</v>
      </c>
      <c r="AX377" s="224" t="s">
        <v>85</v>
      </c>
      <c r="AY377" s="232" t="s">
        <v>171</v>
      </c>
    </row>
    <row r="378" s="233" customFormat="true" ht="16.5" hidden="false" customHeight="true" outlineLevel="0" collapsed="false">
      <c r="B378" s="234"/>
      <c r="C378" s="235"/>
      <c r="D378" s="235"/>
      <c r="E378" s="236"/>
      <c r="F378" s="237" t="s">
        <v>219</v>
      </c>
      <c r="G378" s="237"/>
      <c r="H378" s="237"/>
      <c r="I378" s="237"/>
      <c r="J378" s="235"/>
      <c r="K378" s="238" t="n">
        <v>36.771</v>
      </c>
      <c r="L378" s="235"/>
      <c r="M378" s="235"/>
      <c r="N378" s="235"/>
      <c r="O378" s="235"/>
      <c r="P378" s="235"/>
      <c r="Q378" s="235"/>
      <c r="R378" s="239"/>
      <c r="T378" s="240"/>
      <c r="U378" s="235"/>
      <c r="V378" s="235"/>
      <c r="W378" s="235"/>
      <c r="X378" s="235"/>
      <c r="Y378" s="235"/>
      <c r="Z378" s="235"/>
      <c r="AA378" s="241"/>
      <c r="AT378" s="242" t="s">
        <v>179</v>
      </c>
      <c r="AU378" s="242" t="s">
        <v>112</v>
      </c>
      <c r="AV378" s="233" t="s">
        <v>176</v>
      </c>
      <c r="AW378" s="233" t="s">
        <v>39</v>
      </c>
      <c r="AX378" s="233" t="s">
        <v>93</v>
      </c>
      <c r="AY378" s="242" t="s">
        <v>171</v>
      </c>
    </row>
    <row r="379" s="32" customFormat="true" ht="25.5" hidden="false" customHeight="true" outlineLevel="0" collapsed="false">
      <c r="B379" s="33"/>
      <c r="C379" s="203" t="s">
        <v>463</v>
      </c>
      <c r="D379" s="203" t="s">
        <v>172</v>
      </c>
      <c r="E379" s="204" t="s">
        <v>1273</v>
      </c>
      <c r="F379" s="205" t="s">
        <v>1274</v>
      </c>
      <c r="G379" s="205"/>
      <c r="H379" s="205"/>
      <c r="I379" s="205"/>
      <c r="J379" s="206" t="s">
        <v>261</v>
      </c>
      <c r="K379" s="207" t="n">
        <v>36.771</v>
      </c>
      <c r="L379" s="208" t="n">
        <v>0</v>
      </c>
      <c r="M379" s="208"/>
      <c r="N379" s="209" t="n">
        <f aca="false">ROUND(L379*K379,2)</f>
        <v>0</v>
      </c>
      <c r="O379" s="209"/>
      <c r="P379" s="209"/>
      <c r="Q379" s="209"/>
      <c r="R379" s="35"/>
      <c r="T379" s="210"/>
      <c r="U379" s="44" t="s">
        <v>50</v>
      </c>
      <c r="V379" s="34"/>
      <c r="W379" s="211" t="n">
        <f aca="false">V379*K379</f>
        <v>0</v>
      </c>
      <c r="X379" s="211" t="n">
        <v>0.00438</v>
      </c>
      <c r="Y379" s="211" t="n">
        <f aca="false">X379*K379</f>
        <v>0.16105698</v>
      </c>
      <c r="Z379" s="211" t="n">
        <v>0</v>
      </c>
      <c r="AA379" s="212" t="n">
        <f aca="false">Z379*K379</f>
        <v>0</v>
      </c>
      <c r="AR379" s="10" t="s">
        <v>176</v>
      </c>
      <c r="AT379" s="10" t="s">
        <v>172</v>
      </c>
      <c r="AU379" s="10" t="s">
        <v>112</v>
      </c>
      <c r="AY379" s="10" t="s">
        <v>171</v>
      </c>
      <c r="BE379" s="127" t="n">
        <f aca="false">IF(U379="základní",N379,0)</f>
        <v>0</v>
      </c>
      <c r="BF379" s="127" t="n">
        <f aca="false">IF(U379="snížená",N379,0)</f>
        <v>0</v>
      </c>
      <c r="BG379" s="127" t="n">
        <f aca="false">IF(U379="zákl. přenesená",N379,0)</f>
        <v>0</v>
      </c>
      <c r="BH379" s="127" t="n">
        <f aca="false">IF(U379="sníž. přenesená",N379,0)</f>
        <v>0</v>
      </c>
      <c r="BI379" s="127" t="n">
        <f aca="false">IF(U379="nulová",N379,0)</f>
        <v>0</v>
      </c>
      <c r="BJ379" s="10" t="s">
        <v>93</v>
      </c>
      <c r="BK379" s="127" t="n">
        <f aca="false">ROUND(L379*K379,2)</f>
        <v>0</v>
      </c>
      <c r="BL379" s="10" t="s">
        <v>176</v>
      </c>
      <c r="BM379" s="10" t="s">
        <v>1275</v>
      </c>
    </row>
    <row r="380" s="213" customFormat="true" ht="25.5" hidden="false" customHeight="true" outlineLevel="0" collapsed="false">
      <c r="B380" s="214"/>
      <c r="C380" s="215"/>
      <c r="D380" s="215"/>
      <c r="E380" s="216"/>
      <c r="F380" s="217" t="s">
        <v>1268</v>
      </c>
      <c r="G380" s="217"/>
      <c r="H380" s="217"/>
      <c r="I380" s="217"/>
      <c r="J380" s="215"/>
      <c r="K380" s="218" t="n">
        <v>30.983</v>
      </c>
      <c r="L380" s="215"/>
      <c r="M380" s="215"/>
      <c r="N380" s="215"/>
      <c r="O380" s="215"/>
      <c r="P380" s="215"/>
      <c r="Q380" s="215"/>
      <c r="R380" s="219"/>
      <c r="T380" s="220"/>
      <c r="U380" s="215"/>
      <c r="V380" s="215"/>
      <c r="W380" s="215"/>
      <c r="X380" s="215"/>
      <c r="Y380" s="215"/>
      <c r="Z380" s="215"/>
      <c r="AA380" s="221"/>
      <c r="AT380" s="222" t="s">
        <v>179</v>
      </c>
      <c r="AU380" s="222" t="s">
        <v>112</v>
      </c>
      <c r="AV380" s="213" t="s">
        <v>112</v>
      </c>
      <c r="AW380" s="213" t="s">
        <v>39</v>
      </c>
      <c r="AX380" s="213" t="s">
        <v>85</v>
      </c>
      <c r="AY380" s="222" t="s">
        <v>171</v>
      </c>
    </row>
    <row r="381" customFormat="false" ht="16.5" hidden="false" customHeight="true" outlineLevel="0" collapsed="false">
      <c r="A381" s="213"/>
      <c r="B381" s="214"/>
      <c r="C381" s="215"/>
      <c r="D381" s="215"/>
      <c r="E381" s="216"/>
      <c r="F381" s="223" t="s">
        <v>1269</v>
      </c>
      <c r="G381" s="223"/>
      <c r="H381" s="223"/>
      <c r="I381" s="223"/>
      <c r="J381" s="215"/>
      <c r="K381" s="218" t="n">
        <v>-7.742</v>
      </c>
      <c r="L381" s="215"/>
      <c r="M381" s="215"/>
      <c r="N381" s="215"/>
      <c r="O381" s="215"/>
      <c r="P381" s="215"/>
      <c r="Q381" s="215"/>
      <c r="R381" s="219"/>
      <c r="T381" s="220"/>
      <c r="U381" s="215"/>
      <c r="V381" s="215"/>
      <c r="W381" s="215"/>
      <c r="X381" s="215"/>
      <c r="Y381" s="215"/>
      <c r="Z381" s="215"/>
      <c r="AA381" s="221"/>
      <c r="AT381" s="222" t="s">
        <v>179</v>
      </c>
      <c r="AU381" s="222" t="s">
        <v>112</v>
      </c>
      <c r="AV381" s="213" t="s">
        <v>112</v>
      </c>
      <c r="AW381" s="213" t="s">
        <v>39</v>
      </c>
      <c r="AX381" s="213" t="s">
        <v>85</v>
      </c>
      <c r="AY381" s="222" t="s">
        <v>171</v>
      </c>
    </row>
    <row r="382" s="224" customFormat="true" ht="16.5" hidden="false" customHeight="true" outlineLevel="0" collapsed="false">
      <c r="B382" s="225"/>
      <c r="C382" s="226"/>
      <c r="D382" s="226"/>
      <c r="E382" s="227"/>
      <c r="F382" s="228" t="s">
        <v>1270</v>
      </c>
      <c r="G382" s="228"/>
      <c r="H382" s="228"/>
      <c r="I382" s="228"/>
      <c r="J382" s="226"/>
      <c r="K382" s="227"/>
      <c r="L382" s="226"/>
      <c r="M382" s="226"/>
      <c r="N382" s="226"/>
      <c r="O382" s="226"/>
      <c r="P382" s="226"/>
      <c r="Q382" s="226"/>
      <c r="R382" s="229"/>
      <c r="T382" s="230"/>
      <c r="U382" s="226"/>
      <c r="V382" s="226"/>
      <c r="W382" s="226"/>
      <c r="X382" s="226"/>
      <c r="Y382" s="226"/>
      <c r="Z382" s="226"/>
      <c r="AA382" s="231"/>
      <c r="AT382" s="232" t="s">
        <v>179</v>
      </c>
      <c r="AU382" s="232" t="s">
        <v>112</v>
      </c>
      <c r="AV382" s="224" t="s">
        <v>93</v>
      </c>
      <c r="AW382" s="224" t="s">
        <v>39</v>
      </c>
      <c r="AX382" s="224" t="s">
        <v>85</v>
      </c>
      <c r="AY382" s="232" t="s">
        <v>171</v>
      </c>
    </row>
    <row r="383" s="213" customFormat="true" ht="16.5" hidden="false" customHeight="true" outlineLevel="0" collapsed="false">
      <c r="B383" s="214"/>
      <c r="C383" s="215"/>
      <c r="D383" s="215"/>
      <c r="E383" s="216"/>
      <c r="F383" s="223" t="s">
        <v>1271</v>
      </c>
      <c r="G383" s="223"/>
      <c r="H383" s="223"/>
      <c r="I383" s="223"/>
      <c r="J383" s="215"/>
      <c r="K383" s="218" t="n">
        <v>13.53</v>
      </c>
      <c r="L383" s="215"/>
      <c r="M383" s="215"/>
      <c r="N383" s="215"/>
      <c r="O383" s="215"/>
      <c r="P383" s="215"/>
      <c r="Q383" s="215"/>
      <c r="R383" s="219"/>
      <c r="T383" s="220"/>
      <c r="U383" s="215"/>
      <c r="V383" s="215"/>
      <c r="W383" s="215"/>
      <c r="X383" s="215"/>
      <c r="Y383" s="215"/>
      <c r="Z383" s="215"/>
      <c r="AA383" s="221"/>
      <c r="AT383" s="222" t="s">
        <v>179</v>
      </c>
      <c r="AU383" s="222" t="s">
        <v>112</v>
      </c>
      <c r="AV383" s="213" t="s">
        <v>112</v>
      </c>
      <c r="AW383" s="213" t="s">
        <v>39</v>
      </c>
      <c r="AX383" s="213" t="s">
        <v>85</v>
      </c>
      <c r="AY383" s="222" t="s">
        <v>171</v>
      </c>
    </row>
    <row r="384" s="224" customFormat="true" ht="16.5" hidden="false" customHeight="true" outlineLevel="0" collapsed="false">
      <c r="B384" s="225"/>
      <c r="C384" s="226"/>
      <c r="D384" s="226"/>
      <c r="E384" s="227"/>
      <c r="F384" s="228" t="s">
        <v>1272</v>
      </c>
      <c r="G384" s="228"/>
      <c r="H384" s="228"/>
      <c r="I384" s="228"/>
      <c r="J384" s="226"/>
      <c r="K384" s="227"/>
      <c r="L384" s="226"/>
      <c r="M384" s="226"/>
      <c r="N384" s="226"/>
      <c r="O384" s="226"/>
      <c r="P384" s="226"/>
      <c r="Q384" s="226"/>
      <c r="R384" s="229"/>
      <c r="T384" s="230"/>
      <c r="U384" s="226"/>
      <c r="V384" s="226"/>
      <c r="W384" s="226"/>
      <c r="X384" s="226"/>
      <c r="Y384" s="226"/>
      <c r="Z384" s="226"/>
      <c r="AA384" s="231"/>
      <c r="AT384" s="232" t="s">
        <v>179</v>
      </c>
      <c r="AU384" s="232" t="s">
        <v>112</v>
      </c>
      <c r="AV384" s="224" t="s">
        <v>93</v>
      </c>
      <c r="AW384" s="224" t="s">
        <v>39</v>
      </c>
      <c r="AX384" s="224" t="s">
        <v>85</v>
      </c>
      <c r="AY384" s="232" t="s">
        <v>171</v>
      </c>
    </row>
    <row r="385" s="233" customFormat="true" ht="16.5" hidden="false" customHeight="true" outlineLevel="0" collapsed="false">
      <c r="B385" s="234"/>
      <c r="C385" s="235"/>
      <c r="D385" s="235"/>
      <c r="E385" s="236"/>
      <c r="F385" s="237" t="s">
        <v>219</v>
      </c>
      <c r="G385" s="237"/>
      <c r="H385" s="237"/>
      <c r="I385" s="237"/>
      <c r="J385" s="235"/>
      <c r="K385" s="238" t="n">
        <v>36.771</v>
      </c>
      <c r="L385" s="235"/>
      <c r="M385" s="235"/>
      <c r="N385" s="235"/>
      <c r="O385" s="235"/>
      <c r="P385" s="235"/>
      <c r="Q385" s="235"/>
      <c r="R385" s="239"/>
      <c r="T385" s="240"/>
      <c r="U385" s="235"/>
      <c r="V385" s="235"/>
      <c r="W385" s="235"/>
      <c r="X385" s="235"/>
      <c r="Y385" s="235"/>
      <c r="Z385" s="235"/>
      <c r="AA385" s="241"/>
      <c r="AT385" s="242" t="s">
        <v>179</v>
      </c>
      <c r="AU385" s="242" t="s">
        <v>112</v>
      </c>
      <c r="AV385" s="233" t="s">
        <v>176</v>
      </c>
      <c r="AW385" s="233" t="s">
        <v>39</v>
      </c>
      <c r="AX385" s="233" t="s">
        <v>93</v>
      </c>
      <c r="AY385" s="242" t="s">
        <v>171</v>
      </c>
    </row>
    <row r="386" s="32" customFormat="true" ht="25.5" hidden="false" customHeight="true" outlineLevel="0" collapsed="false">
      <c r="B386" s="33"/>
      <c r="C386" s="203" t="s">
        <v>468</v>
      </c>
      <c r="D386" s="203" t="s">
        <v>172</v>
      </c>
      <c r="E386" s="204" t="s">
        <v>1276</v>
      </c>
      <c r="F386" s="205" t="s">
        <v>1277</v>
      </c>
      <c r="G386" s="205"/>
      <c r="H386" s="205"/>
      <c r="I386" s="205"/>
      <c r="J386" s="206" t="s">
        <v>261</v>
      </c>
      <c r="K386" s="207" t="n">
        <v>44.513</v>
      </c>
      <c r="L386" s="208" t="n">
        <v>0</v>
      </c>
      <c r="M386" s="208"/>
      <c r="N386" s="209" t="n">
        <f aca="false">ROUND(L386*K386,2)</f>
        <v>0</v>
      </c>
      <c r="O386" s="209"/>
      <c r="P386" s="209"/>
      <c r="Q386" s="209"/>
      <c r="R386" s="35"/>
      <c r="T386" s="210"/>
      <c r="U386" s="44" t="s">
        <v>50</v>
      </c>
      <c r="V386" s="34"/>
      <c r="W386" s="211" t="n">
        <f aca="false">V386*K386</f>
        <v>0</v>
      </c>
      <c r="X386" s="211" t="n">
        <v>0.003</v>
      </c>
      <c r="Y386" s="211" t="n">
        <f aca="false">X386*K386</f>
        <v>0.133539</v>
      </c>
      <c r="Z386" s="211" t="n">
        <v>0</v>
      </c>
      <c r="AA386" s="212" t="n">
        <f aca="false">Z386*K386</f>
        <v>0</v>
      </c>
      <c r="AR386" s="10" t="s">
        <v>176</v>
      </c>
      <c r="AT386" s="10" t="s">
        <v>172</v>
      </c>
      <c r="AU386" s="10" t="s">
        <v>112</v>
      </c>
      <c r="AY386" s="10" t="s">
        <v>171</v>
      </c>
      <c r="BE386" s="127" t="n">
        <f aca="false">IF(U386="základní",N386,0)</f>
        <v>0</v>
      </c>
      <c r="BF386" s="127" t="n">
        <f aca="false">IF(U386="snížená",N386,0)</f>
        <v>0</v>
      </c>
      <c r="BG386" s="127" t="n">
        <f aca="false">IF(U386="zákl. přenesená",N386,0)</f>
        <v>0</v>
      </c>
      <c r="BH386" s="127" t="n">
        <f aca="false">IF(U386="sníž. přenesená",N386,0)</f>
        <v>0</v>
      </c>
      <c r="BI386" s="127" t="n">
        <f aca="false">IF(U386="nulová",N386,0)</f>
        <v>0</v>
      </c>
      <c r="BJ386" s="10" t="s">
        <v>93</v>
      </c>
      <c r="BK386" s="127" t="n">
        <f aca="false">ROUND(L386*K386,2)</f>
        <v>0</v>
      </c>
      <c r="BL386" s="10" t="s">
        <v>176</v>
      </c>
      <c r="BM386" s="10" t="s">
        <v>1278</v>
      </c>
    </row>
    <row r="387" s="32" customFormat="true" ht="25.5" hidden="false" customHeight="true" outlineLevel="0" collapsed="false">
      <c r="B387" s="33"/>
      <c r="C387" s="203" t="s">
        <v>482</v>
      </c>
      <c r="D387" s="203" t="s">
        <v>172</v>
      </c>
      <c r="E387" s="204" t="s">
        <v>1279</v>
      </c>
      <c r="F387" s="205" t="s">
        <v>1280</v>
      </c>
      <c r="G387" s="205"/>
      <c r="H387" s="205"/>
      <c r="I387" s="205"/>
      <c r="J387" s="206" t="s">
        <v>325</v>
      </c>
      <c r="K387" s="207" t="n">
        <v>2</v>
      </c>
      <c r="L387" s="208" t="n">
        <v>0</v>
      </c>
      <c r="M387" s="208"/>
      <c r="N387" s="209" t="n">
        <f aca="false">ROUND(L387*K387,2)</f>
        <v>0</v>
      </c>
      <c r="O387" s="209"/>
      <c r="P387" s="209"/>
      <c r="Q387" s="209"/>
      <c r="R387" s="35"/>
      <c r="T387" s="210"/>
      <c r="U387" s="44" t="s">
        <v>50</v>
      </c>
      <c r="V387" s="34"/>
      <c r="W387" s="211" t="n">
        <f aca="false">V387*K387</f>
        <v>0</v>
      </c>
      <c r="X387" s="211" t="n">
        <v>0.1541</v>
      </c>
      <c r="Y387" s="211" t="n">
        <f aca="false">X387*K387</f>
        <v>0.3082</v>
      </c>
      <c r="Z387" s="211" t="n">
        <v>0</v>
      </c>
      <c r="AA387" s="212" t="n">
        <f aca="false">Z387*K387</f>
        <v>0</v>
      </c>
      <c r="AR387" s="10" t="s">
        <v>176</v>
      </c>
      <c r="AT387" s="10" t="s">
        <v>172</v>
      </c>
      <c r="AU387" s="10" t="s">
        <v>112</v>
      </c>
      <c r="AY387" s="10" t="s">
        <v>171</v>
      </c>
      <c r="BE387" s="127" t="n">
        <f aca="false">IF(U387="základní",N387,0)</f>
        <v>0</v>
      </c>
      <c r="BF387" s="127" t="n">
        <f aca="false">IF(U387="snížená",N387,0)</f>
        <v>0</v>
      </c>
      <c r="BG387" s="127" t="n">
        <f aca="false">IF(U387="zákl. přenesená",N387,0)</f>
        <v>0</v>
      </c>
      <c r="BH387" s="127" t="n">
        <f aca="false">IF(U387="sníž. přenesená",N387,0)</f>
        <v>0</v>
      </c>
      <c r="BI387" s="127" t="n">
        <f aca="false">IF(U387="nulová",N387,0)</f>
        <v>0</v>
      </c>
      <c r="BJ387" s="10" t="s">
        <v>93</v>
      </c>
      <c r="BK387" s="127" t="n">
        <f aca="false">ROUND(L387*K387,2)</f>
        <v>0</v>
      </c>
      <c r="BL387" s="10" t="s">
        <v>176</v>
      </c>
      <c r="BM387" s="10" t="s">
        <v>1281</v>
      </c>
    </row>
    <row r="388" s="213" customFormat="true" ht="16.5" hidden="false" customHeight="true" outlineLevel="0" collapsed="false">
      <c r="B388" s="214"/>
      <c r="C388" s="215"/>
      <c r="D388" s="215"/>
      <c r="E388" s="216"/>
      <c r="F388" s="217" t="s">
        <v>112</v>
      </c>
      <c r="G388" s="217"/>
      <c r="H388" s="217"/>
      <c r="I388" s="217"/>
      <c r="J388" s="215"/>
      <c r="K388" s="218" t="n">
        <v>2</v>
      </c>
      <c r="L388" s="215"/>
      <c r="M388" s="215"/>
      <c r="N388" s="215"/>
      <c r="O388" s="215"/>
      <c r="P388" s="215"/>
      <c r="Q388" s="215"/>
      <c r="R388" s="219"/>
      <c r="T388" s="220"/>
      <c r="U388" s="215"/>
      <c r="V388" s="215"/>
      <c r="W388" s="215"/>
      <c r="X388" s="215"/>
      <c r="Y388" s="215"/>
      <c r="Z388" s="215"/>
      <c r="AA388" s="221"/>
      <c r="AT388" s="222" t="s">
        <v>179</v>
      </c>
      <c r="AU388" s="222" t="s">
        <v>112</v>
      </c>
      <c r="AV388" s="213" t="s">
        <v>112</v>
      </c>
      <c r="AW388" s="213" t="s">
        <v>39</v>
      </c>
      <c r="AX388" s="213" t="s">
        <v>85</v>
      </c>
      <c r="AY388" s="222" t="s">
        <v>171</v>
      </c>
    </row>
    <row r="389" s="224" customFormat="true" ht="16.5" hidden="false" customHeight="true" outlineLevel="0" collapsed="false">
      <c r="B389" s="225"/>
      <c r="C389" s="226"/>
      <c r="D389" s="226"/>
      <c r="E389" s="227"/>
      <c r="F389" s="228" t="s">
        <v>1282</v>
      </c>
      <c r="G389" s="228"/>
      <c r="H389" s="228"/>
      <c r="I389" s="228"/>
      <c r="J389" s="226"/>
      <c r="K389" s="227"/>
      <c r="L389" s="226"/>
      <c r="M389" s="226"/>
      <c r="N389" s="226"/>
      <c r="O389" s="226"/>
      <c r="P389" s="226"/>
      <c r="Q389" s="226"/>
      <c r="R389" s="229"/>
      <c r="T389" s="230"/>
      <c r="U389" s="226"/>
      <c r="V389" s="226"/>
      <c r="W389" s="226"/>
      <c r="X389" s="226"/>
      <c r="Y389" s="226"/>
      <c r="Z389" s="226"/>
      <c r="AA389" s="231"/>
      <c r="AT389" s="232" t="s">
        <v>179</v>
      </c>
      <c r="AU389" s="232" t="s">
        <v>112</v>
      </c>
      <c r="AV389" s="224" t="s">
        <v>93</v>
      </c>
      <c r="AW389" s="224" t="s">
        <v>39</v>
      </c>
      <c r="AX389" s="224" t="s">
        <v>85</v>
      </c>
      <c r="AY389" s="232" t="s">
        <v>171</v>
      </c>
    </row>
    <row r="390" s="233" customFormat="true" ht="16.5" hidden="false" customHeight="true" outlineLevel="0" collapsed="false">
      <c r="B390" s="234"/>
      <c r="C390" s="235"/>
      <c r="D390" s="235"/>
      <c r="E390" s="236"/>
      <c r="F390" s="237" t="s">
        <v>219</v>
      </c>
      <c r="G390" s="237"/>
      <c r="H390" s="237"/>
      <c r="I390" s="237"/>
      <c r="J390" s="235"/>
      <c r="K390" s="238" t="n">
        <v>2</v>
      </c>
      <c r="L390" s="235"/>
      <c r="M390" s="235"/>
      <c r="N390" s="235"/>
      <c r="O390" s="235"/>
      <c r="P390" s="235"/>
      <c r="Q390" s="235"/>
      <c r="R390" s="239"/>
      <c r="T390" s="240"/>
      <c r="U390" s="235"/>
      <c r="V390" s="235"/>
      <c r="W390" s="235"/>
      <c r="X390" s="235"/>
      <c r="Y390" s="235"/>
      <c r="Z390" s="235"/>
      <c r="AA390" s="241"/>
      <c r="AT390" s="242" t="s">
        <v>179</v>
      </c>
      <c r="AU390" s="242" t="s">
        <v>112</v>
      </c>
      <c r="AV390" s="233" t="s">
        <v>176</v>
      </c>
      <c r="AW390" s="233" t="s">
        <v>39</v>
      </c>
      <c r="AX390" s="233" t="s">
        <v>93</v>
      </c>
      <c r="AY390" s="242" t="s">
        <v>171</v>
      </c>
    </row>
    <row r="391" s="32" customFormat="true" ht="38.25" hidden="false" customHeight="true" outlineLevel="0" collapsed="false">
      <c r="B391" s="33"/>
      <c r="C391" s="203" t="s">
        <v>487</v>
      </c>
      <c r="D391" s="203" t="s">
        <v>172</v>
      </c>
      <c r="E391" s="204" t="s">
        <v>1283</v>
      </c>
      <c r="F391" s="205" t="s">
        <v>1284</v>
      </c>
      <c r="G391" s="205"/>
      <c r="H391" s="205"/>
      <c r="I391" s="205"/>
      <c r="J391" s="206" t="s">
        <v>261</v>
      </c>
      <c r="K391" s="207" t="n">
        <v>104.987</v>
      </c>
      <c r="L391" s="208" t="n">
        <v>0</v>
      </c>
      <c r="M391" s="208"/>
      <c r="N391" s="209" t="n">
        <f aca="false">ROUND(L391*K391,2)</f>
        <v>0</v>
      </c>
      <c r="O391" s="209"/>
      <c r="P391" s="209"/>
      <c r="Q391" s="209"/>
      <c r="R391" s="35"/>
      <c r="T391" s="210"/>
      <c r="U391" s="44" t="s">
        <v>50</v>
      </c>
      <c r="V391" s="34"/>
      <c r="W391" s="211" t="n">
        <f aca="false">V391*K391</f>
        <v>0</v>
      </c>
      <c r="X391" s="211" t="n">
        <v>0.01838</v>
      </c>
      <c r="Y391" s="211" t="n">
        <f aca="false">X391*K391</f>
        <v>1.92966106</v>
      </c>
      <c r="Z391" s="211" t="n">
        <v>0</v>
      </c>
      <c r="AA391" s="212" t="n">
        <f aca="false">Z391*K391</f>
        <v>0</v>
      </c>
      <c r="AR391" s="10" t="s">
        <v>176</v>
      </c>
      <c r="AT391" s="10" t="s">
        <v>172</v>
      </c>
      <c r="AU391" s="10" t="s">
        <v>112</v>
      </c>
      <c r="AY391" s="10" t="s">
        <v>171</v>
      </c>
      <c r="BE391" s="127" t="n">
        <f aca="false">IF(U391="základní",N391,0)</f>
        <v>0</v>
      </c>
      <c r="BF391" s="127" t="n">
        <f aca="false">IF(U391="snížená",N391,0)</f>
        <v>0</v>
      </c>
      <c r="BG391" s="127" t="n">
        <f aca="false">IF(U391="zákl. přenesená",N391,0)</f>
        <v>0</v>
      </c>
      <c r="BH391" s="127" t="n">
        <f aca="false">IF(U391="sníž. přenesená",N391,0)</f>
        <v>0</v>
      </c>
      <c r="BI391" s="127" t="n">
        <f aca="false">IF(U391="nulová",N391,0)</f>
        <v>0</v>
      </c>
      <c r="BJ391" s="10" t="s">
        <v>93</v>
      </c>
      <c r="BK391" s="127" t="n">
        <f aca="false">ROUND(L391*K391,2)</f>
        <v>0</v>
      </c>
      <c r="BL391" s="10" t="s">
        <v>176</v>
      </c>
      <c r="BM391" s="10" t="s">
        <v>1285</v>
      </c>
    </row>
    <row r="392" s="213" customFormat="true" ht="16.5" hidden="false" customHeight="true" outlineLevel="0" collapsed="false">
      <c r="B392" s="214"/>
      <c r="C392" s="215"/>
      <c r="D392" s="215"/>
      <c r="E392" s="216"/>
      <c r="F392" s="217" t="s">
        <v>1286</v>
      </c>
      <c r="G392" s="217"/>
      <c r="H392" s="217"/>
      <c r="I392" s="217"/>
      <c r="J392" s="215"/>
      <c r="K392" s="218" t="n">
        <v>12.309</v>
      </c>
      <c r="L392" s="215"/>
      <c r="M392" s="215"/>
      <c r="N392" s="215"/>
      <c r="O392" s="215"/>
      <c r="P392" s="215"/>
      <c r="Q392" s="215"/>
      <c r="R392" s="219"/>
      <c r="T392" s="220"/>
      <c r="U392" s="215"/>
      <c r="V392" s="215"/>
      <c r="W392" s="215"/>
      <c r="X392" s="215"/>
      <c r="Y392" s="215"/>
      <c r="Z392" s="215"/>
      <c r="AA392" s="221"/>
      <c r="AT392" s="222" t="s">
        <v>179</v>
      </c>
      <c r="AU392" s="222" t="s">
        <v>112</v>
      </c>
      <c r="AV392" s="213" t="s">
        <v>112</v>
      </c>
      <c r="AW392" s="213" t="s">
        <v>39</v>
      </c>
      <c r="AX392" s="213" t="s">
        <v>85</v>
      </c>
      <c r="AY392" s="222" t="s">
        <v>171</v>
      </c>
    </row>
    <row r="393" customFormat="false" ht="16.5" hidden="false" customHeight="true" outlineLevel="0" collapsed="false">
      <c r="A393" s="213"/>
      <c r="B393" s="214"/>
      <c r="C393" s="215"/>
      <c r="D393" s="215"/>
      <c r="E393" s="216"/>
      <c r="F393" s="223" t="s">
        <v>1287</v>
      </c>
      <c r="G393" s="223"/>
      <c r="H393" s="223"/>
      <c r="I393" s="223"/>
      <c r="J393" s="215"/>
      <c r="K393" s="218" t="n">
        <v>-3.152</v>
      </c>
      <c r="L393" s="215"/>
      <c r="M393" s="215"/>
      <c r="N393" s="215"/>
      <c r="O393" s="215"/>
      <c r="P393" s="215"/>
      <c r="Q393" s="215"/>
      <c r="R393" s="219"/>
      <c r="T393" s="220"/>
      <c r="U393" s="215"/>
      <c r="V393" s="215"/>
      <c r="W393" s="215"/>
      <c r="X393" s="215"/>
      <c r="Y393" s="215"/>
      <c r="Z393" s="215"/>
      <c r="AA393" s="221"/>
      <c r="AT393" s="222" t="s">
        <v>179</v>
      </c>
      <c r="AU393" s="222" t="s">
        <v>112</v>
      </c>
      <c r="AV393" s="213" t="s">
        <v>112</v>
      </c>
      <c r="AW393" s="213" t="s">
        <v>39</v>
      </c>
      <c r="AX393" s="213" t="s">
        <v>85</v>
      </c>
      <c r="AY393" s="222" t="s">
        <v>171</v>
      </c>
    </row>
    <row r="394" customFormat="false" ht="16.5" hidden="false" customHeight="true" outlineLevel="0" collapsed="false">
      <c r="A394" s="213"/>
      <c r="B394" s="214"/>
      <c r="C394" s="215"/>
      <c r="D394" s="215"/>
      <c r="E394" s="216"/>
      <c r="F394" s="223" t="s">
        <v>1288</v>
      </c>
      <c r="G394" s="223"/>
      <c r="H394" s="223"/>
      <c r="I394" s="223"/>
      <c r="J394" s="215"/>
      <c r="K394" s="218" t="n">
        <v>3.38</v>
      </c>
      <c r="L394" s="215"/>
      <c r="M394" s="215"/>
      <c r="N394" s="215"/>
      <c r="O394" s="215"/>
      <c r="P394" s="215"/>
      <c r="Q394" s="215"/>
      <c r="R394" s="219"/>
      <c r="T394" s="220"/>
      <c r="U394" s="215"/>
      <c r="V394" s="215"/>
      <c r="W394" s="215"/>
      <c r="X394" s="215"/>
      <c r="Y394" s="215"/>
      <c r="Z394" s="215"/>
      <c r="AA394" s="221"/>
      <c r="AT394" s="222" t="s">
        <v>179</v>
      </c>
      <c r="AU394" s="222" t="s">
        <v>112</v>
      </c>
      <c r="AV394" s="213" t="s">
        <v>112</v>
      </c>
      <c r="AW394" s="213" t="s">
        <v>39</v>
      </c>
      <c r="AX394" s="213" t="s">
        <v>85</v>
      </c>
      <c r="AY394" s="222" t="s">
        <v>171</v>
      </c>
    </row>
    <row r="395" customFormat="false" ht="16.5" hidden="false" customHeight="true" outlineLevel="0" collapsed="false">
      <c r="A395" s="213"/>
      <c r="B395" s="214"/>
      <c r="C395" s="215"/>
      <c r="D395" s="215"/>
      <c r="E395" s="216"/>
      <c r="F395" s="223" t="s">
        <v>1289</v>
      </c>
      <c r="G395" s="223"/>
      <c r="H395" s="223"/>
      <c r="I395" s="223"/>
      <c r="J395" s="215"/>
      <c r="K395" s="218" t="n">
        <v>4.83</v>
      </c>
      <c r="L395" s="215"/>
      <c r="M395" s="215"/>
      <c r="N395" s="215"/>
      <c r="O395" s="215"/>
      <c r="P395" s="215"/>
      <c r="Q395" s="215"/>
      <c r="R395" s="219"/>
      <c r="T395" s="220"/>
      <c r="U395" s="215"/>
      <c r="V395" s="215"/>
      <c r="W395" s="215"/>
      <c r="X395" s="215"/>
      <c r="Y395" s="215"/>
      <c r="Z395" s="215"/>
      <c r="AA395" s="221"/>
      <c r="AT395" s="222" t="s">
        <v>179</v>
      </c>
      <c r="AU395" s="222" t="s">
        <v>112</v>
      </c>
      <c r="AV395" s="213" t="s">
        <v>112</v>
      </c>
      <c r="AW395" s="213" t="s">
        <v>39</v>
      </c>
      <c r="AX395" s="213" t="s">
        <v>85</v>
      </c>
      <c r="AY395" s="222" t="s">
        <v>171</v>
      </c>
    </row>
    <row r="396" s="224" customFormat="true" ht="16.5" hidden="false" customHeight="true" outlineLevel="0" collapsed="false">
      <c r="B396" s="225"/>
      <c r="C396" s="226"/>
      <c r="D396" s="226"/>
      <c r="E396" s="227"/>
      <c r="F396" s="228" t="s">
        <v>1095</v>
      </c>
      <c r="G396" s="228"/>
      <c r="H396" s="228"/>
      <c r="I396" s="228"/>
      <c r="J396" s="226"/>
      <c r="K396" s="227"/>
      <c r="L396" s="226"/>
      <c r="M396" s="226"/>
      <c r="N396" s="226"/>
      <c r="O396" s="226"/>
      <c r="P396" s="226"/>
      <c r="Q396" s="226"/>
      <c r="R396" s="229"/>
      <c r="T396" s="230"/>
      <c r="U396" s="226"/>
      <c r="V396" s="226"/>
      <c r="W396" s="226"/>
      <c r="X396" s="226"/>
      <c r="Y396" s="226"/>
      <c r="Z396" s="226"/>
      <c r="AA396" s="231"/>
      <c r="AT396" s="232" t="s">
        <v>179</v>
      </c>
      <c r="AU396" s="232" t="s">
        <v>112</v>
      </c>
      <c r="AV396" s="224" t="s">
        <v>93</v>
      </c>
      <c r="AW396" s="224" t="s">
        <v>39</v>
      </c>
      <c r="AX396" s="224" t="s">
        <v>85</v>
      </c>
      <c r="AY396" s="232" t="s">
        <v>171</v>
      </c>
    </row>
    <row r="397" s="213" customFormat="true" ht="16.5" hidden="false" customHeight="true" outlineLevel="0" collapsed="false">
      <c r="B397" s="214"/>
      <c r="C397" s="215"/>
      <c r="D397" s="215"/>
      <c r="E397" s="216"/>
      <c r="F397" s="223" t="s">
        <v>1290</v>
      </c>
      <c r="G397" s="223"/>
      <c r="H397" s="223"/>
      <c r="I397" s="223"/>
      <c r="J397" s="215"/>
      <c r="K397" s="218" t="n">
        <v>86.1</v>
      </c>
      <c r="L397" s="215"/>
      <c r="M397" s="215"/>
      <c r="N397" s="215"/>
      <c r="O397" s="215"/>
      <c r="P397" s="215"/>
      <c r="Q397" s="215"/>
      <c r="R397" s="219"/>
      <c r="T397" s="220"/>
      <c r="U397" s="215"/>
      <c r="V397" s="215"/>
      <c r="W397" s="215"/>
      <c r="X397" s="215"/>
      <c r="Y397" s="215"/>
      <c r="Z397" s="215"/>
      <c r="AA397" s="221"/>
      <c r="AT397" s="222" t="s">
        <v>179</v>
      </c>
      <c r="AU397" s="222" t="s">
        <v>112</v>
      </c>
      <c r="AV397" s="213" t="s">
        <v>112</v>
      </c>
      <c r="AW397" s="213" t="s">
        <v>39</v>
      </c>
      <c r="AX397" s="213" t="s">
        <v>85</v>
      </c>
      <c r="AY397" s="222" t="s">
        <v>171</v>
      </c>
    </row>
    <row r="398" s="213" customFormat="true" ht="16.5" hidden="false" customHeight="true" outlineLevel="0" collapsed="false">
      <c r="B398" s="214"/>
      <c r="C398" s="215"/>
      <c r="D398" s="215"/>
      <c r="E398" s="216"/>
      <c r="F398" s="223" t="s">
        <v>1291</v>
      </c>
      <c r="G398" s="223"/>
      <c r="H398" s="223"/>
      <c r="I398" s="223"/>
      <c r="J398" s="215"/>
      <c r="K398" s="218" t="n">
        <v>-4.2</v>
      </c>
      <c r="L398" s="215"/>
      <c r="M398" s="215"/>
      <c r="N398" s="215"/>
      <c r="O398" s="215"/>
      <c r="P398" s="215"/>
      <c r="Q398" s="215"/>
      <c r="R398" s="219"/>
      <c r="T398" s="220"/>
      <c r="U398" s="215"/>
      <c r="V398" s="215"/>
      <c r="W398" s="215"/>
      <c r="X398" s="215"/>
      <c r="Y398" s="215"/>
      <c r="Z398" s="215"/>
      <c r="AA398" s="221"/>
      <c r="AT398" s="222" t="s">
        <v>179</v>
      </c>
      <c r="AU398" s="222" t="s">
        <v>112</v>
      </c>
      <c r="AV398" s="213" t="s">
        <v>112</v>
      </c>
      <c r="AW398" s="213" t="s">
        <v>39</v>
      </c>
      <c r="AX398" s="213" t="s">
        <v>85</v>
      </c>
      <c r="AY398" s="222" t="s">
        <v>171</v>
      </c>
    </row>
    <row r="399" s="213" customFormat="true" ht="16.5" hidden="false" customHeight="true" outlineLevel="0" collapsed="false">
      <c r="B399" s="214"/>
      <c r="C399" s="215"/>
      <c r="D399" s="215"/>
      <c r="E399" s="216"/>
      <c r="F399" s="223" t="s">
        <v>1292</v>
      </c>
      <c r="G399" s="223"/>
      <c r="H399" s="223"/>
      <c r="I399" s="223"/>
      <c r="J399" s="215"/>
      <c r="K399" s="218" t="n">
        <v>2.08</v>
      </c>
      <c r="L399" s="215"/>
      <c r="M399" s="215"/>
      <c r="N399" s="215"/>
      <c r="O399" s="215"/>
      <c r="P399" s="215"/>
      <c r="Q399" s="215"/>
      <c r="R399" s="219"/>
      <c r="T399" s="220"/>
      <c r="U399" s="215"/>
      <c r="V399" s="215"/>
      <c r="W399" s="215"/>
      <c r="X399" s="215"/>
      <c r="Y399" s="215"/>
      <c r="Z399" s="215"/>
      <c r="AA399" s="221"/>
      <c r="AT399" s="222" t="s">
        <v>179</v>
      </c>
      <c r="AU399" s="222" t="s">
        <v>112</v>
      </c>
      <c r="AV399" s="213" t="s">
        <v>112</v>
      </c>
      <c r="AW399" s="213" t="s">
        <v>39</v>
      </c>
      <c r="AX399" s="213" t="s">
        <v>85</v>
      </c>
      <c r="AY399" s="222" t="s">
        <v>171</v>
      </c>
    </row>
    <row r="400" s="213" customFormat="true" ht="16.5" hidden="false" customHeight="true" outlineLevel="0" collapsed="false">
      <c r="B400" s="214"/>
      <c r="C400" s="215"/>
      <c r="D400" s="215"/>
      <c r="E400" s="216"/>
      <c r="F400" s="223" t="s">
        <v>1293</v>
      </c>
      <c r="G400" s="223"/>
      <c r="H400" s="223"/>
      <c r="I400" s="223"/>
      <c r="J400" s="215"/>
      <c r="K400" s="218" t="n">
        <v>4.7</v>
      </c>
      <c r="L400" s="215"/>
      <c r="M400" s="215"/>
      <c r="N400" s="215"/>
      <c r="O400" s="215"/>
      <c r="P400" s="215"/>
      <c r="Q400" s="215"/>
      <c r="R400" s="219"/>
      <c r="T400" s="220"/>
      <c r="U400" s="215"/>
      <c r="V400" s="215"/>
      <c r="W400" s="215"/>
      <c r="X400" s="215"/>
      <c r="Y400" s="215"/>
      <c r="Z400" s="215"/>
      <c r="AA400" s="221"/>
      <c r="AT400" s="222" t="s">
        <v>179</v>
      </c>
      <c r="AU400" s="222" t="s">
        <v>112</v>
      </c>
      <c r="AV400" s="213" t="s">
        <v>112</v>
      </c>
      <c r="AW400" s="213" t="s">
        <v>39</v>
      </c>
      <c r="AX400" s="213" t="s">
        <v>85</v>
      </c>
      <c r="AY400" s="222" t="s">
        <v>171</v>
      </c>
    </row>
    <row r="401" s="213" customFormat="true" ht="16.5" hidden="false" customHeight="true" outlineLevel="0" collapsed="false">
      <c r="B401" s="214"/>
      <c r="C401" s="215"/>
      <c r="D401" s="215"/>
      <c r="E401" s="216"/>
      <c r="F401" s="223" t="s">
        <v>1294</v>
      </c>
      <c r="G401" s="223"/>
      <c r="H401" s="223"/>
      <c r="I401" s="223"/>
      <c r="J401" s="215"/>
      <c r="K401" s="218" t="n">
        <v>-9</v>
      </c>
      <c r="L401" s="215"/>
      <c r="M401" s="215"/>
      <c r="N401" s="215"/>
      <c r="O401" s="215"/>
      <c r="P401" s="215"/>
      <c r="Q401" s="215"/>
      <c r="R401" s="219"/>
      <c r="T401" s="220"/>
      <c r="U401" s="215"/>
      <c r="V401" s="215"/>
      <c r="W401" s="215"/>
      <c r="X401" s="215"/>
      <c r="Y401" s="215"/>
      <c r="Z401" s="215"/>
      <c r="AA401" s="221"/>
      <c r="AT401" s="222" t="s">
        <v>179</v>
      </c>
      <c r="AU401" s="222" t="s">
        <v>112</v>
      </c>
      <c r="AV401" s="213" t="s">
        <v>112</v>
      </c>
      <c r="AW401" s="213" t="s">
        <v>39</v>
      </c>
      <c r="AX401" s="213" t="s">
        <v>85</v>
      </c>
      <c r="AY401" s="222" t="s">
        <v>171</v>
      </c>
    </row>
    <row r="402" s="213" customFormat="true" ht="16.5" hidden="false" customHeight="true" outlineLevel="0" collapsed="false">
      <c r="B402" s="214"/>
      <c r="C402" s="215"/>
      <c r="D402" s="215"/>
      <c r="E402" s="216"/>
      <c r="F402" s="223" t="s">
        <v>1295</v>
      </c>
      <c r="G402" s="223"/>
      <c r="H402" s="223"/>
      <c r="I402" s="223"/>
      <c r="J402" s="215"/>
      <c r="K402" s="218" t="n">
        <v>1.815</v>
      </c>
      <c r="L402" s="215"/>
      <c r="M402" s="215"/>
      <c r="N402" s="215"/>
      <c r="O402" s="215"/>
      <c r="P402" s="215"/>
      <c r="Q402" s="215"/>
      <c r="R402" s="219"/>
      <c r="T402" s="220"/>
      <c r="U402" s="215"/>
      <c r="V402" s="215"/>
      <c r="W402" s="215"/>
      <c r="X402" s="215"/>
      <c r="Y402" s="215"/>
      <c r="Z402" s="215"/>
      <c r="AA402" s="221"/>
      <c r="AT402" s="222" t="s">
        <v>179</v>
      </c>
      <c r="AU402" s="222" t="s">
        <v>112</v>
      </c>
      <c r="AV402" s="213" t="s">
        <v>112</v>
      </c>
      <c r="AW402" s="213" t="s">
        <v>39</v>
      </c>
      <c r="AX402" s="213" t="s">
        <v>85</v>
      </c>
      <c r="AY402" s="222" t="s">
        <v>171</v>
      </c>
    </row>
    <row r="403" s="213" customFormat="true" ht="16.5" hidden="false" customHeight="true" outlineLevel="0" collapsed="false">
      <c r="B403" s="214"/>
      <c r="C403" s="215"/>
      <c r="D403" s="215"/>
      <c r="E403" s="216"/>
      <c r="F403" s="223" t="s">
        <v>1296</v>
      </c>
      <c r="G403" s="223"/>
      <c r="H403" s="223"/>
      <c r="I403" s="223"/>
      <c r="J403" s="215"/>
      <c r="K403" s="218" t="n">
        <v>5</v>
      </c>
      <c r="L403" s="215"/>
      <c r="M403" s="215"/>
      <c r="N403" s="215"/>
      <c r="O403" s="215"/>
      <c r="P403" s="215"/>
      <c r="Q403" s="215"/>
      <c r="R403" s="219"/>
      <c r="T403" s="220"/>
      <c r="U403" s="215"/>
      <c r="V403" s="215"/>
      <c r="W403" s="215"/>
      <c r="X403" s="215"/>
      <c r="Y403" s="215"/>
      <c r="Z403" s="215"/>
      <c r="AA403" s="221"/>
      <c r="AT403" s="222" t="s">
        <v>179</v>
      </c>
      <c r="AU403" s="222" t="s">
        <v>112</v>
      </c>
      <c r="AV403" s="213" t="s">
        <v>112</v>
      </c>
      <c r="AW403" s="213" t="s">
        <v>39</v>
      </c>
      <c r="AX403" s="213" t="s">
        <v>85</v>
      </c>
      <c r="AY403" s="222" t="s">
        <v>171</v>
      </c>
    </row>
    <row r="404" s="213" customFormat="true" ht="16.5" hidden="false" customHeight="true" outlineLevel="0" collapsed="false">
      <c r="B404" s="214"/>
      <c r="C404" s="215"/>
      <c r="D404" s="215"/>
      <c r="E404" s="216"/>
      <c r="F404" s="223" t="s">
        <v>1297</v>
      </c>
      <c r="G404" s="223"/>
      <c r="H404" s="223"/>
      <c r="I404" s="223"/>
      <c r="J404" s="215"/>
      <c r="K404" s="218" t="n">
        <v>1.125</v>
      </c>
      <c r="L404" s="215"/>
      <c r="M404" s="215"/>
      <c r="N404" s="215"/>
      <c r="O404" s="215"/>
      <c r="P404" s="215"/>
      <c r="Q404" s="215"/>
      <c r="R404" s="219"/>
      <c r="T404" s="220"/>
      <c r="U404" s="215"/>
      <c r="V404" s="215"/>
      <c r="W404" s="215"/>
      <c r="X404" s="215"/>
      <c r="Y404" s="215"/>
      <c r="Z404" s="215"/>
      <c r="AA404" s="221"/>
      <c r="AT404" s="222" t="s">
        <v>179</v>
      </c>
      <c r="AU404" s="222" t="s">
        <v>112</v>
      </c>
      <c r="AV404" s="213" t="s">
        <v>112</v>
      </c>
      <c r="AW404" s="213" t="s">
        <v>39</v>
      </c>
      <c r="AX404" s="213" t="s">
        <v>85</v>
      </c>
      <c r="AY404" s="222" t="s">
        <v>171</v>
      </c>
    </row>
    <row r="405" s="224" customFormat="true" ht="16.5" hidden="false" customHeight="true" outlineLevel="0" collapsed="false">
      <c r="B405" s="225"/>
      <c r="C405" s="226"/>
      <c r="D405" s="226"/>
      <c r="E405" s="227"/>
      <c r="F405" s="228" t="s">
        <v>1093</v>
      </c>
      <c r="G405" s="228"/>
      <c r="H405" s="228"/>
      <c r="I405" s="228"/>
      <c r="J405" s="226"/>
      <c r="K405" s="227"/>
      <c r="L405" s="226"/>
      <c r="M405" s="226"/>
      <c r="N405" s="226"/>
      <c r="O405" s="226"/>
      <c r="P405" s="226"/>
      <c r="Q405" s="226"/>
      <c r="R405" s="229"/>
      <c r="T405" s="230"/>
      <c r="U405" s="226"/>
      <c r="V405" s="226"/>
      <c r="W405" s="226"/>
      <c r="X405" s="226"/>
      <c r="Y405" s="226"/>
      <c r="Z405" s="226"/>
      <c r="AA405" s="231"/>
      <c r="AT405" s="232" t="s">
        <v>179</v>
      </c>
      <c r="AU405" s="232" t="s">
        <v>112</v>
      </c>
      <c r="AV405" s="224" t="s">
        <v>93</v>
      </c>
      <c r="AW405" s="224" t="s">
        <v>39</v>
      </c>
      <c r="AX405" s="224" t="s">
        <v>85</v>
      </c>
      <c r="AY405" s="232" t="s">
        <v>171</v>
      </c>
    </row>
    <row r="406" s="233" customFormat="true" ht="16.5" hidden="false" customHeight="true" outlineLevel="0" collapsed="false">
      <c r="B406" s="234"/>
      <c r="C406" s="235"/>
      <c r="D406" s="235"/>
      <c r="E406" s="236"/>
      <c r="F406" s="237" t="s">
        <v>219</v>
      </c>
      <c r="G406" s="237"/>
      <c r="H406" s="237"/>
      <c r="I406" s="237"/>
      <c r="J406" s="235"/>
      <c r="K406" s="238" t="n">
        <v>104.987</v>
      </c>
      <c r="L406" s="235"/>
      <c r="M406" s="235"/>
      <c r="N406" s="235"/>
      <c r="O406" s="235"/>
      <c r="P406" s="235"/>
      <c r="Q406" s="235"/>
      <c r="R406" s="239"/>
      <c r="T406" s="240"/>
      <c r="U406" s="235"/>
      <c r="V406" s="235"/>
      <c r="W406" s="235"/>
      <c r="X406" s="235"/>
      <c r="Y406" s="235"/>
      <c r="Z406" s="235"/>
      <c r="AA406" s="241"/>
      <c r="AT406" s="242" t="s">
        <v>179</v>
      </c>
      <c r="AU406" s="242" t="s">
        <v>112</v>
      </c>
      <c r="AV406" s="233" t="s">
        <v>176</v>
      </c>
      <c r="AW406" s="233" t="s">
        <v>39</v>
      </c>
      <c r="AX406" s="233" t="s">
        <v>93</v>
      </c>
      <c r="AY406" s="242" t="s">
        <v>171</v>
      </c>
    </row>
    <row r="407" s="32" customFormat="true" ht="38.25" hidden="false" customHeight="true" outlineLevel="0" collapsed="false">
      <c r="B407" s="33"/>
      <c r="C407" s="203" t="s">
        <v>496</v>
      </c>
      <c r="D407" s="203" t="s">
        <v>172</v>
      </c>
      <c r="E407" s="204" t="s">
        <v>1298</v>
      </c>
      <c r="F407" s="205" t="s">
        <v>1299</v>
      </c>
      <c r="G407" s="205"/>
      <c r="H407" s="205"/>
      <c r="I407" s="205"/>
      <c r="J407" s="206" t="s">
        <v>261</v>
      </c>
      <c r="K407" s="207" t="n">
        <v>104.987</v>
      </c>
      <c r="L407" s="208" t="n">
        <v>0</v>
      </c>
      <c r="M407" s="208"/>
      <c r="N407" s="209" t="n">
        <f aca="false">ROUND(L407*K407,2)</f>
        <v>0</v>
      </c>
      <c r="O407" s="209"/>
      <c r="P407" s="209"/>
      <c r="Q407" s="209"/>
      <c r="R407" s="35"/>
      <c r="T407" s="210"/>
      <c r="U407" s="44" t="s">
        <v>50</v>
      </c>
      <c r="V407" s="34"/>
      <c r="W407" s="211" t="n">
        <f aca="false">V407*K407</f>
        <v>0</v>
      </c>
      <c r="X407" s="211" t="n">
        <v>0.0079</v>
      </c>
      <c r="Y407" s="211" t="n">
        <f aca="false">X407*K407</f>
        <v>0.8293973</v>
      </c>
      <c r="Z407" s="211" t="n">
        <v>0</v>
      </c>
      <c r="AA407" s="212" t="n">
        <f aca="false">Z407*K407</f>
        <v>0</v>
      </c>
      <c r="AR407" s="10" t="s">
        <v>176</v>
      </c>
      <c r="AT407" s="10" t="s">
        <v>172</v>
      </c>
      <c r="AU407" s="10" t="s">
        <v>112</v>
      </c>
      <c r="AY407" s="10" t="s">
        <v>171</v>
      </c>
      <c r="BE407" s="127" t="n">
        <f aca="false">IF(U407="základní",N407,0)</f>
        <v>0</v>
      </c>
      <c r="BF407" s="127" t="n">
        <f aca="false">IF(U407="snížená",N407,0)</f>
        <v>0</v>
      </c>
      <c r="BG407" s="127" t="n">
        <f aca="false">IF(U407="zákl. přenesená",N407,0)</f>
        <v>0</v>
      </c>
      <c r="BH407" s="127" t="n">
        <f aca="false">IF(U407="sníž. přenesená",N407,0)</f>
        <v>0</v>
      </c>
      <c r="BI407" s="127" t="n">
        <f aca="false">IF(U407="nulová",N407,0)</f>
        <v>0</v>
      </c>
      <c r="BJ407" s="10" t="s">
        <v>93</v>
      </c>
      <c r="BK407" s="127" t="n">
        <f aca="false">ROUND(L407*K407,2)</f>
        <v>0</v>
      </c>
      <c r="BL407" s="10" t="s">
        <v>176</v>
      </c>
      <c r="BM407" s="10" t="s">
        <v>1300</v>
      </c>
    </row>
    <row r="408" s="32" customFormat="true" ht="38.25" hidden="false" customHeight="true" outlineLevel="0" collapsed="false">
      <c r="B408" s="33"/>
      <c r="C408" s="203" t="s">
        <v>500</v>
      </c>
      <c r="D408" s="203" t="s">
        <v>172</v>
      </c>
      <c r="E408" s="204" t="s">
        <v>546</v>
      </c>
      <c r="F408" s="205" t="s">
        <v>547</v>
      </c>
      <c r="G408" s="205"/>
      <c r="H408" s="205"/>
      <c r="I408" s="205"/>
      <c r="J408" s="206" t="s">
        <v>175</v>
      </c>
      <c r="K408" s="207" t="n">
        <v>1.683</v>
      </c>
      <c r="L408" s="208" t="n">
        <v>0</v>
      </c>
      <c r="M408" s="208"/>
      <c r="N408" s="209" t="n">
        <f aca="false">ROUND(L408*K408,2)</f>
        <v>0</v>
      </c>
      <c r="O408" s="209"/>
      <c r="P408" s="209"/>
      <c r="Q408" s="209"/>
      <c r="R408" s="35"/>
      <c r="T408" s="210"/>
      <c r="U408" s="44" t="s">
        <v>50</v>
      </c>
      <c r="V408" s="34"/>
      <c r="W408" s="211" t="n">
        <f aca="false">V408*K408</f>
        <v>0</v>
      </c>
      <c r="X408" s="211" t="n">
        <v>2.25634</v>
      </c>
      <c r="Y408" s="211" t="n">
        <f aca="false">X408*K408</f>
        <v>3.79742022</v>
      </c>
      <c r="Z408" s="211" t="n">
        <v>0</v>
      </c>
      <c r="AA408" s="212" t="n">
        <f aca="false">Z408*K408</f>
        <v>0</v>
      </c>
      <c r="AR408" s="10" t="s">
        <v>176</v>
      </c>
      <c r="AT408" s="10" t="s">
        <v>172</v>
      </c>
      <c r="AU408" s="10" t="s">
        <v>112</v>
      </c>
      <c r="AY408" s="10" t="s">
        <v>171</v>
      </c>
      <c r="BE408" s="127" t="n">
        <f aca="false">IF(U408="základní",N408,0)</f>
        <v>0</v>
      </c>
      <c r="BF408" s="127" t="n">
        <f aca="false">IF(U408="snížená",N408,0)</f>
        <v>0</v>
      </c>
      <c r="BG408" s="127" t="n">
        <f aca="false">IF(U408="zákl. přenesená",N408,0)</f>
        <v>0</v>
      </c>
      <c r="BH408" s="127" t="n">
        <f aca="false">IF(U408="sníž. přenesená",N408,0)</f>
        <v>0</v>
      </c>
      <c r="BI408" s="127" t="n">
        <f aca="false">IF(U408="nulová",N408,0)</f>
        <v>0</v>
      </c>
      <c r="BJ408" s="10" t="s">
        <v>93</v>
      </c>
      <c r="BK408" s="127" t="n">
        <f aca="false">ROUND(L408*K408,2)</f>
        <v>0</v>
      </c>
      <c r="BL408" s="10" t="s">
        <v>176</v>
      </c>
      <c r="BM408" s="10" t="s">
        <v>1301</v>
      </c>
    </row>
    <row r="409" s="213" customFormat="true" ht="16.5" hidden="false" customHeight="true" outlineLevel="0" collapsed="false">
      <c r="B409" s="214"/>
      <c r="C409" s="215"/>
      <c r="D409" s="215"/>
      <c r="E409" s="216"/>
      <c r="F409" s="217" t="s">
        <v>1302</v>
      </c>
      <c r="G409" s="217"/>
      <c r="H409" s="217"/>
      <c r="I409" s="217"/>
      <c r="J409" s="215"/>
      <c r="K409" s="218" t="n">
        <v>0.061</v>
      </c>
      <c r="L409" s="215"/>
      <c r="M409" s="215"/>
      <c r="N409" s="215"/>
      <c r="O409" s="215"/>
      <c r="P409" s="215"/>
      <c r="Q409" s="215"/>
      <c r="R409" s="219"/>
      <c r="T409" s="220"/>
      <c r="U409" s="215"/>
      <c r="V409" s="215"/>
      <c r="W409" s="215"/>
      <c r="X409" s="215"/>
      <c r="Y409" s="215"/>
      <c r="Z409" s="215"/>
      <c r="AA409" s="221"/>
      <c r="AT409" s="222" t="s">
        <v>179</v>
      </c>
      <c r="AU409" s="222" t="s">
        <v>112</v>
      </c>
      <c r="AV409" s="213" t="s">
        <v>112</v>
      </c>
      <c r="AW409" s="213" t="s">
        <v>39</v>
      </c>
      <c r="AX409" s="213" t="s">
        <v>85</v>
      </c>
      <c r="AY409" s="222" t="s">
        <v>171</v>
      </c>
    </row>
    <row r="410" customFormat="false" ht="16.5" hidden="false" customHeight="true" outlineLevel="0" collapsed="false">
      <c r="A410" s="213"/>
      <c r="B410" s="214"/>
      <c r="C410" s="215"/>
      <c r="D410" s="215"/>
      <c r="E410" s="216"/>
      <c r="F410" s="223" t="s">
        <v>1303</v>
      </c>
      <c r="G410" s="223"/>
      <c r="H410" s="223"/>
      <c r="I410" s="223"/>
      <c r="J410" s="215"/>
      <c r="K410" s="218" t="n">
        <v>0.008</v>
      </c>
      <c r="L410" s="215"/>
      <c r="M410" s="215"/>
      <c r="N410" s="215"/>
      <c r="O410" s="215"/>
      <c r="P410" s="215"/>
      <c r="Q410" s="215"/>
      <c r="R410" s="219"/>
      <c r="T410" s="220"/>
      <c r="U410" s="215"/>
      <c r="V410" s="215"/>
      <c r="W410" s="215"/>
      <c r="X410" s="215"/>
      <c r="Y410" s="215"/>
      <c r="Z410" s="215"/>
      <c r="AA410" s="221"/>
      <c r="AT410" s="222" t="s">
        <v>179</v>
      </c>
      <c r="AU410" s="222" t="s">
        <v>112</v>
      </c>
      <c r="AV410" s="213" t="s">
        <v>112</v>
      </c>
      <c r="AW410" s="213" t="s">
        <v>39</v>
      </c>
      <c r="AX410" s="213" t="s">
        <v>85</v>
      </c>
      <c r="AY410" s="222" t="s">
        <v>171</v>
      </c>
    </row>
    <row r="411" customFormat="false" ht="16.5" hidden="false" customHeight="true" outlineLevel="0" collapsed="false">
      <c r="A411" s="213"/>
      <c r="B411" s="214"/>
      <c r="C411" s="215"/>
      <c r="D411" s="215"/>
      <c r="E411" s="216"/>
      <c r="F411" s="223" t="s">
        <v>1304</v>
      </c>
      <c r="G411" s="223"/>
      <c r="H411" s="223"/>
      <c r="I411" s="223"/>
      <c r="J411" s="215"/>
      <c r="K411" s="218" t="n">
        <v>0.21</v>
      </c>
      <c r="L411" s="215"/>
      <c r="M411" s="215"/>
      <c r="N411" s="215"/>
      <c r="O411" s="215"/>
      <c r="P411" s="215"/>
      <c r="Q411" s="215"/>
      <c r="R411" s="219"/>
      <c r="T411" s="220"/>
      <c r="U411" s="215"/>
      <c r="V411" s="215"/>
      <c r="W411" s="215"/>
      <c r="X411" s="215"/>
      <c r="Y411" s="215"/>
      <c r="Z411" s="215"/>
      <c r="AA411" s="221"/>
      <c r="AT411" s="222" t="s">
        <v>179</v>
      </c>
      <c r="AU411" s="222" t="s">
        <v>112</v>
      </c>
      <c r="AV411" s="213" t="s">
        <v>112</v>
      </c>
      <c r="AW411" s="213" t="s">
        <v>39</v>
      </c>
      <c r="AX411" s="213" t="s">
        <v>85</v>
      </c>
      <c r="AY411" s="222" t="s">
        <v>171</v>
      </c>
    </row>
    <row r="412" s="224" customFormat="true" ht="16.5" hidden="false" customHeight="true" outlineLevel="0" collapsed="false">
      <c r="B412" s="225"/>
      <c r="C412" s="226"/>
      <c r="D412" s="226"/>
      <c r="E412" s="227"/>
      <c r="F412" s="228" t="s">
        <v>1095</v>
      </c>
      <c r="G412" s="228"/>
      <c r="H412" s="228"/>
      <c r="I412" s="228"/>
      <c r="J412" s="226"/>
      <c r="K412" s="227"/>
      <c r="L412" s="226"/>
      <c r="M412" s="226"/>
      <c r="N412" s="226"/>
      <c r="O412" s="226"/>
      <c r="P412" s="226"/>
      <c r="Q412" s="226"/>
      <c r="R412" s="229"/>
      <c r="T412" s="230"/>
      <c r="U412" s="226"/>
      <c r="V412" s="226"/>
      <c r="W412" s="226"/>
      <c r="X412" s="226"/>
      <c r="Y412" s="226"/>
      <c r="Z412" s="226"/>
      <c r="AA412" s="231"/>
      <c r="AT412" s="232" t="s">
        <v>179</v>
      </c>
      <c r="AU412" s="232" t="s">
        <v>112</v>
      </c>
      <c r="AV412" s="224" t="s">
        <v>93</v>
      </c>
      <c r="AW412" s="224" t="s">
        <v>39</v>
      </c>
      <c r="AX412" s="224" t="s">
        <v>85</v>
      </c>
      <c r="AY412" s="232" t="s">
        <v>171</v>
      </c>
    </row>
    <row r="413" s="213" customFormat="true" ht="16.5" hidden="false" customHeight="true" outlineLevel="0" collapsed="false">
      <c r="B413" s="214"/>
      <c r="C413" s="215"/>
      <c r="D413" s="215"/>
      <c r="E413" s="216"/>
      <c r="F413" s="223" t="s">
        <v>1096</v>
      </c>
      <c r="G413" s="223"/>
      <c r="H413" s="223"/>
      <c r="I413" s="223"/>
      <c r="J413" s="215"/>
      <c r="K413" s="218" t="n">
        <v>1.877</v>
      </c>
      <c r="L413" s="215"/>
      <c r="M413" s="215"/>
      <c r="N413" s="215"/>
      <c r="O413" s="215"/>
      <c r="P413" s="215"/>
      <c r="Q413" s="215"/>
      <c r="R413" s="219"/>
      <c r="T413" s="220"/>
      <c r="U413" s="215"/>
      <c r="V413" s="215"/>
      <c r="W413" s="215"/>
      <c r="X413" s="215"/>
      <c r="Y413" s="215"/>
      <c r="Z413" s="215"/>
      <c r="AA413" s="221"/>
      <c r="AT413" s="222" t="s">
        <v>179</v>
      </c>
      <c r="AU413" s="222" t="s">
        <v>112</v>
      </c>
      <c r="AV413" s="213" t="s">
        <v>112</v>
      </c>
      <c r="AW413" s="213" t="s">
        <v>39</v>
      </c>
      <c r="AX413" s="213" t="s">
        <v>85</v>
      </c>
      <c r="AY413" s="222" t="s">
        <v>171</v>
      </c>
    </row>
    <row r="414" s="213" customFormat="true" ht="38.25" hidden="false" customHeight="true" outlineLevel="0" collapsed="false">
      <c r="B414" s="214"/>
      <c r="C414" s="215"/>
      <c r="D414" s="215"/>
      <c r="E414" s="216"/>
      <c r="F414" s="223" t="s">
        <v>1097</v>
      </c>
      <c r="G414" s="223"/>
      <c r="H414" s="223"/>
      <c r="I414" s="223"/>
      <c r="J414" s="215"/>
      <c r="K414" s="218" t="n">
        <v>-0.473</v>
      </c>
      <c r="L414" s="215"/>
      <c r="M414" s="215"/>
      <c r="N414" s="215"/>
      <c r="O414" s="215"/>
      <c r="P414" s="215"/>
      <c r="Q414" s="215"/>
      <c r="R414" s="219"/>
      <c r="T414" s="220"/>
      <c r="U414" s="215"/>
      <c r="V414" s="215"/>
      <c r="W414" s="215"/>
      <c r="X414" s="215"/>
      <c r="Y414" s="215"/>
      <c r="Z414" s="215"/>
      <c r="AA414" s="221"/>
      <c r="AT414" s="222" t="s">
        <v>179</v>
      </c>
      <c r="AU414" s="222" t="s">
        <v>112</v>
      </c>
      <c r="AV414" s="213" t="s">
        <v>112</v>
      </c>
      <c r="AW414" s="213" t="s">
        <v>39</v>
      </c>
      <c r="AX414" s="213" t="s">
        <v>85</v>
      </c>
      <c r="AY414" s="222" t="s">
        <v>171</v>
      </c>
    </row>
    <row r="415" s="224" customFormat="true" ht="16.5" hidden="false" customHeight="true" outlineLevel="0" collapsed="false">
      <c r="B415" s="225"/>
      <c r="C415" s="226"/>
      <c r="D415" s="226"/>
      <c r="E415" s="227"/>
      <c r="F415" s="228" t="s">
        <v>1098</v>
      </c>
      <c r="G415" s="228"/>
      <c r="H415" s="228"/>
      <c r="I415" s="228"/>
      <c r="J415" s="226"/>
      <c r="K415" s="227"/>
      <c r="L415" s="226"/>
      <c r="M415" s="226"/>
      <c r="N415" s="226"/>
      <c r="O415" s="226"/>
      <c r="P415" s="226"/>
      <c r="Q415" s="226"/>
      <c r="R415" s="229"/>
      <c r="T415" s="230"/>
      <c r="U415" s="226"/>
      <c r="V415" s="226"/>
      <c r="W415" s="226"/>
      <c r="X415" s="226"/>
      <c r="Y415" s="226"/>
      <c r="Z415" s="226"/>
      <c r="AA415" s="231"/>
      <c r="AT415" s="232" t="s">
        <v>179</v>
      </c>
      <c r="AU415" s="232" t="s">
        <v>112</v>
      </c>
      <c r="AV415" s="224" t="s">
        <v>93</v>
      </c>
      <c r="AW415" s="224" t="s">
        <v>39</v>
      </c>
      <c r="AX415" s="224" t="s">
        <v>85</v>
      </c>
      <c r="AY415" s="232" t="s">
        <v>171</v>
      </c>
    </row>
    <row r="416" s="233" customFormat="true" ht="16.5" hidden="false" customHeight="true" outlineLevel="0" collapsed="false">
      <c r="B416" s="234"/>
      <c r="C416" s="235"/>
      <c r="D416" s="235"/>
      <c r="E416" s="236"/>
      <c r="F416" s="237" t="s">
        <v>219</v>
      </c>
      <c r="G416" s="237"/>
      <c r="H416" s="237"/>
      <c r="I416" s="237"/>
      <c r="J416" s="235"/>
      <c r="K416" s="238" t="n">
        <v>1.683</v>
      </c>
      <c r="L416" s="235"/>
      <c r="M416" s="235"/>
      <c r="N416" s="235"/>
      <c r="O416" s="235"/>
      <c r="P416" s="235"/>
      <c r="Q416" s="235"/>
      <c r="R416" s="239"/>
      <c r="T416" s="240"/>
      <c r="U416" s="235"/>
      <c r="V416" s="235"/>
      <c r="W416" s="235"/>
      <c r="X416" s="235"/>
      <c r="Y416" s="235"/>
      <c r="Z416" s="235"/>
      <c r="AA416" s="241"/>
      <c r="AT416" s="242" t="s">
        <v>179</v>
      </c>
      <c r="AU416" s="242" t="s">
        <v>112</v>
      </c>
      <c r="AV416" s="233" t="s">
        <v>176</v>
      </c>
      <c r="AW416" s="233" t="s">
        <v>39</v>
      </c>
      <c r="AX416" s="233" t="s">
        <v>93</v>
      </c>
      <c r="AY416" s="242" t="s">
        <v>171</v>
      </c>
    </row>
    <row r="417" s="32" customFormat="true" ht="25.5" hidden="false" customHeight="true" outlineLevel="0" collapsed="false">
      <c r="B417" s="33"/>
      <c r="C417" s="203" t="s">
        <v>504</v>
      </c>
      <c r="D417" s="203" t="s">
        <v>172</v>
      </c>
      <c r="E417" s="204" t="s">
        <v>1305</v>
      </c>
      <c r="F417" s="205" t="s">
        <v>1306</v>
      </c>
      <c r="G417" s="205"/>
      <c r="H417" s="205"/>
      <c r="I417" s="205"/>
      <c r="J417" s="206" t="s">
        <v>175</v>
      </c>
      <c r="K417" s="207" t="n">
        <v>1.683</v>
      </c>
      <c r="L417" s="208" t="n">
        <v>0</v>
      </c>
      <c r="M417" s="208"/>
      <c r="N417" s="209" t="n">
        <f aca="false">ROUND(L417*K417,2)</f>
        <v>0</v>
      </c>
      <c r="O417" s="209"/>
      <c r="P417" s="209"/>
      <c r="Q417" s="209"/>
      <c r="R417" s="35"/>
      <c r="T417" s="210"/>
      <c r="U417" s="44" t="s">
        <v>50</v>
      </c>
      <c r="V417" s="34"/>
      <c r="W417" s="211" t="n">
        <f aca="false">V417*K417</f>
        <v>0</v>
      </c>
      <c r="X417" s="211" t="n">
        <v>0.02</v>
      </c>
      <c r="Y417" s="211" t="n">
        <f aca="false">X417*K417</f>
        <v>0.03366</v>
      </c>
      <c r="Z417" s="211" t="n">
        <v>0</v>
      </c>
      <c r="AA417" s="212" t="n">
        <f aca="false">Z417*K417</f>
        <v>0</v>
      </c>
      <c r="AR417" s="10" t="s">
        <v>176</v>
      </c>
      <c r="AT417" s="10" t="s">
        <v>172</v>
      </c>
      <c r="AU417" s="10" t="s">
        <v>112</v>
      </c>
      <c r="AY417" s="10" t="s">
        <v>171</v>
      </c>
      <c r="BE417" s="127" t="n">
        <f aca="false">IF(U417="základní",N417,0)</f>
        <v>0</v>
      </c>
      <c r="BF417" s="127" t="n">
        <f aca="false">IF(U417="snížená",N417,0)</f>
        <v>0</v>
      </c>
      <c r="BG417" s="127" t="n">
        <f aca="false">IF(U417="zákl. přenesená",N417,0)</f>
        <v>0</v>
      </c>
      <c r="BH417" s="127" t="n">
        <f aca="false">IF(U417="sníž. přenesená",N417,0)</f>
        <v>0</v>
      </c>
      <c r="BI417" s="127" t="n">
        <f aca="false">IF(U417="nulová",N417,0)</f>
        <v>0</v>
      </c>
      <c r="BJ417" s="10" t="s">
        <v>93</v>
      </c>
      <c r="BK417" s="127" t="n">
        <f aca="false">ROUND(L417*K417,2)</f>
        <v>0</v>
      </c>
      <c r="BL417" s="10" t="s">
        <v>176</v>
      </c>
      <c r="BM417" s="10" t="s">
        <v>1307</v>
      </c>
    </row>
    <row r="418" s="32" customFormat="true" ht="38.25" hidden="false" customHeight="true" outlineLevel="0" collapsed="false">
      <c r="B418" s="33"/>
      <c r="C418" s="203" t="s">
        <v>516</v>
      </c>
      <c r="D418" s="203" t="s">
        <v>172</v>
      </c>
      <c r="E418" s="204" t="s">
        <v>556</v>
      </c>
      <c r="F418" s="205" t="s">
        <v>557</v>
      </c>
      <c r="G418" s="205"/>
      <c r="H418" s="205"/>
      <c r="I418" s="205"/>
      <c r="J418" s="206" t="s">
        <v>175</v>
      </c>
      <c r="K418" s="207" t="n">
        <v>1.683</v>
      </c>
      <c r="L418" s="208" t="n">
        <v>0</v>
      </c>
      <c r="M418" s="208"/>
      <c r="N418" s="209" t="n">
        <f aca="false">ROUND(L418*K418,2)</f>
        <v>0</v>
      </c>
      <c r="O418" s="209"/>
      <c r="P418" s="209"/>
      <c r="Q418" s="209"/>
      <c r="R418" s="35"/>
      <c r="T418" s="210"/>
      <c r="U418" s="44" t="s">
        <v>50</v>
      </c>
      <c r="V418" s="34"/>
      <c r="W418" s="211" t="n">
        <f aca="false">V418*K418</f>
        <v>0</v>
      </c>
      <c r="X418" s="211" t="n">
        <v>0</v>
      </c>
      <c r="Y418" s="211" t="n">
        <f aca="false">X418*K418</f>
        <v>0</v>
      </c>
      <c r="Z418" s="211" t="n">
        <v>0</v>
      </c>
      <c r="AA418" s="212" t="n">
        <f aca="false">Z418*K418</f>
        <v>0</v>
      </c>
      <c r="AR418" s="10" t="s">
        <v>176</v>
      </c>
      <c r="AT418" s="10" t="s">
        <v>172</v>
      </c>
      <c r="AU418" s="10" t="s">
        <v>112</v>
      </c>
      <c r="AY418" s="10" t="s">
        <v>171</v>
      </c>
      <c r="BE418" s="127" t="n">
        <f aca="false">IF(U418="základní",N418,0)</f>
        <v>0</v>
      </c>
      <c r="BF418" s="127" t="n">
        <f aca="false">IF(U418="snížená",N418,0)</f>
        <v>0</v>
      </c>
      <c r="BG418" s="127" t="n">
        <f aca="false">IF(U418="zákl. přenesená",N418,0)</f>
        <v>0</v>
      </c>
      <c r="BH418" s="127" t="n">
        <f aca="false">IF(U418="sníž. přenesená",N418,0)</f>
        <v>0</v>
      </c>
      <c r="BI418" s="127" t="n">
        <f aca="false">IF(U418="nulová",N418,0)</f>
        <v>0</v>
      </c>
      <c r="BJ418" s="10" t="s">
        <v>93</v>
      </c>
      <c r="BK418" s="127" t="n">
        <f aca="false">ROUND(L418*K418,2)</f>
        <v>0</v>
      </c>
      <c r="BL418" s="10" t="s">
        <v>176</v>
      </c>
      <c r="BM418" s="10" t="s">
        <v>1308</v>
      </c>
    </row>
    <row r="419" s="32" customFormat="true" ht="25.5" hidden="false" customHeight="true" outlineLevel="0" collapsed="false">
      <c r="B419" s="33"/>
      <c r="C419" s="203" t="s">
        <v>520</v>
      </c>
      <c r="D419" s="203" t="s">
        <v>172</v>
      </c>
      <c r="E419" s="204" t="s">
        <v>1309</v>
      </c>
      <c r="F419" s="205" t="s">
        <v>1310</v>
      </c>
      <c r="G419" s="205"/>
      <c r="H419" s="205"/>
      <c r="I419" s="205"/>
      <c r="J419" s="206" t="s">
        <v>175</v>
      </c>
      <c r="K419" s="207" t="n">
        <v>0.279</v>
      </c>
      <c r="L419" s="208" t="n">
        <v>0</v>
      </c>
      <c r="M419" s="208"/>
      <c r="N419" s="209" t="n">
        <f aca="false">ROUND(L419*K419,2)</f>
        <v>0</v>
      </c>
      <c r="O419" s="209"/>
      <c r="P419" s="209"/>
      <c r="Q419" s="209"/>
      <c r="R419" s="35"/>
      <c r="T419" s="210"/>
      <c r="U419" s="44" t="s">
        <v>50</v>
      </c>
      <c r="V419" s="34"/>
      <c r="W419" s="211" t="n">
        <f aca="false">V419*K419</f>
        <v>0</v>
      </c>
      <c r="X419" s="211" t="n">
        <v>0</v>
      </c>
      <c r="Y419" s="211" t="n">
        <f aca="false">X419*K419</f>
        <v>0</v>
      </c>
      <c r="Z419" s="211" t="n">
        <v>0</v>
      </c>
      <c r="AA419" s="212" t="n">
        <f aca="false">Z419*K419</f>
        <v>0</v>
      </c>
      <c r="AR419" s="10" t="s">
        <v>176</v>
      </c>
      <c r="AT419" s="10" t="s">
        <v>172</v>
      </c>
      <c r="AU419" s="10" t="s">
        <v>112</v>
      </c>
      <c r="AY419" s="10" t="s">
        <v>171</v>
      </c>
      <c r="BE419" s="127" t="n">
        <f aca="false">IF(U419="základní",N419,0)</f>
        <v>0</v>
      </c>
      <c r="BF419" s="127" t="n">
        <f aca="false">IF(U419="snížená",N419,0)</f>
        <v>0</v>
      </c>
      <c r="BG419" s="127" t="n">
        <f aca="false">IF(U419="zákl. přenesená",N419,0)</f>
        <v>0</v>
      </c>
      <c r="BH419" s="127" t="n">
        <f aca="false">IF(U419="sníž. přenesená",N419,0)</f>
        <v>0</v>
      </c>
      <c r="BI419" s="127" t="n">
        <f aca="false">IF(U419="nulová",N419,0)</f>
        <v>0</v>
      </c>
      <c r="BJ419" s="10" t="s">
        <v>93</v>
      </c>
      <c r="BK419" s="127" t="n">
        <f aca="false">ROUND(L419*K419,2)</f>
        <v>0</v>
      </c>
      <c r="BL419" s="10" t="s">
        <v>176</v>
      </c>
      <c r="BM419" s="10" t="s">
        <v>1311</v>
      </c>
    </row>
    <row r="420" s="32" customFormat="true" ht="16.5" hidden="false" customHeight="true" outlineLevel="0" collapsed="false">
      <c r="B420" s="33"/>
      <c r="C420" s="203" t="s">
        <v>524</v>
      </c>
      <c r="D420" s="203" t="s">
        <v>172</v>
      </c>
      <c r="E420" s="204" t="s">
        <v>560</v>
      </c>
      <c r="F420" s="205" t="s">
        <v>561</v>
      </c>
      <c r="G420" s="205"/>
      <c r="H420" s="205"/>
      <c r="I420" s="205"/>
      <c r="J420" s="206" t="s">
        <v>233</v>
      </c>
      <c r="K420" s="207" t="n">
        <v>0.086</v>
      </c>
      <c r="L420" s="208" t="n">
        <v>0</v>
      </c>
      <c r="M420" s="208"/>
      <c r="N420" s="209" t="n">
        <f aca="false">ROUND(L420*K420,2)</f>
        <v>0</v>
      </c>
      <c r="O420" s="209"/>
      <c r="P420" s="209"/>
      <c r="Q420" s="209"/>
      <c r="R420" s="35"/>
      <c r="T420" s="210"/>
      <c r="U420" s="44" t="s">
        <v>50</v>
      </c>
      <c r="V420" s="34"/>
      <c r="W420" s="211" t="n">
        <f aca="false">V420*K420</f>
        <v>0</v>
      </c>
      <c r="X420" s="211" t="n">
        <v>1.06277</v>
      </c>
      <c r="Y420" s="211" t="n">
        <f aca="false">X420*K420</f>
        <v>0.09139822</v>
      </c>
      <c r="Z420" s="211" t="n">
        <v>0</v>
      </c>
      <c r="AA420" s="212" t="n">
        <f aca="false">Z420*K420</f>
        <v>0</v>
      </c>
      <c r="AR420" s="10" t="s">
        <v>176</v>
      </c>
      <c r="AT420" s="10" t="s">
        <v>172</v>
      </c>
      <c r="AU420" s="10" t="s">
        <v>112</v>
      </c>
      <c r="AY420" s="10" t="s">
        <v>171</v>
      </c>
      <c r="BE420" s="127" t="n">
        <f aca="false">IF(U420="základní",N420,0)</f>
        <v>0</v>
      </c>
      <c r="BF420" s="127" t="n">
        <f aca="false">IF(U420="snížená",N420,0)</f>
        <v>0</v>
      </c>
      <c r="BG420" s="127" t="n">
        <f aca="false">IF(U420="zákl. přenesená",N420,0)</f>
        <v>0</v>
      </c>
      <c r="BH420" s="127" t="n">
        <f aca="false">IF(U420="sníž. přenesená",N420,0)</f>
        <v>0</v>
      </c>
      <c r="BI420" s="127" t="n">
        <f aca="false">IF(U420="nulová",N420,0)</f>
        <v>0</v>
      </c>
      <c r="BJ420" s="10" t="s">
        <v>93</v>
      </c>
      <c r="BK420" s="127" t="n">
        <f aca="false">ROUND(L420*K420,2)</f>
        <v>0</v>
      </c>
      <c r="BL420" s="10" t="s">
        <v>176</v>
      </c>
      <c r="BM420" s="10" t="s">
        <v>1312</v>
      </c>
    </row>
    <row r="421" s="213" customFormat="true" ht="16.5" hidden="false" customHeight="true" outlineLevel="0" collapsed="false">
      <c r="B421" s="214"/>
      <c r="C421" s="215"/>
      <c r="D421" s="215"/>
      <c r="E421" s="216"/>
      <c r="F421" s="217" t="s">
        <v>1313</v>
      </c>
      <c r="G421" s="217"/>
      <c r="H421" s="217"/>
      <c r="I421" s="217"/>
      <c r="J421" s="215"/>
      <c r="K421" s="218" t="n">
        <v>0.003</v>
      </c>
      <c r="L421" s="215"/>
      <c r="M421" s="215"/>
      <c r="N421" s="215"/>
      <c r="O421" s="215"/>
      <c r="P421" s="215"/>
      <c r="Q421" s="215"/>
      <c r="R421" s="219"/>
      <c r="T421" s="220"/>
      <c r="U421" s="215"/>
      <c r="V421" s="215"/>
      <c r="W421" s="215"/>
      <c r="X421" s="215"/>
      <c r="Y421" s="215"/>
      <c r="Z421" s="215"/>
      <c r="AA421" s="221"/>
      <c r="AT421" s="222" t="s">
        <v>179</v>
      </c>
      <c r="AU421" s="222" t="s">
        <v>112</v>
      </c>
      <c r="AV421" s="213" t="s">
        <v>112</v>
      </c>
      <c r="AW421" s="213" t="s">
        <v>39</v>
      </c>
      <c r="AX421" s="213" t="s">
        <v>85</v>
      </c>
      <c r="AY421" s="222" t="s">
        <v>171</v>
      </c>
    </row>
    <row r="422" customFormat="false" ht="16.5" hidden="false" customHeight="true" outlineLevel="0" collapsed="false">
      <c r="A422" s="213"/>
      <c r="B422" s="214"/>
      <c r="C422" s="215"/>
      <c r="D422" s="215"/>
      <c r="E422" s="216"/>
      <c r="F422" s="223" t="s">
        <v>1314</v>
      </c>
      <c r="G422" s="223"/>
      <c r="H422" s="223"/>
      <c r="I422" s="223"/>
      <c r="J422" s="215"/>
      <c r="K422" s="218" t="n">
        <v>0</v>
      </c>
      <c r="L422" s="215"/>
      <c r="M422" s="215"/>
      <c r="N422" s="215"/>
      <c r="O422" s="215"/>
      <c r="P422" s="215"/>
      <c r="Q422" s="215"/>
      <c r="R422" s="219"/>
      <c r="T422" s="220"/>
      <c r="U422" s="215"/>
      <c r="V422" s="215"/>
      <c r="W422" s="215"/>
      <c r="X422" s="215"/>
      <c r="Y422" s="215"/>
      <c r="Z422" s="215"/>
      <c r="AA422" s="221"/>
      <c r="AT422" s="222" t="s">
        <v>179</v>
      </c>
      <c r="AU422" s="222" t="s">
        <v>112</v>
      </c>
      <c r="AV422" s="213" t="s">
        <v>112</v>
      </c>
      <c r="AW422" s="213" t="s">
        <v>39</v>
      </c>
      <c r="AX422" s="213" t="s">
        <v>85</v>
      </c>
      <c r="AY422" s="222" t="s">
        <v>171</v>
      </c>
    </row>
    <row r="423" customFormat="false" ht="25.5" hidden="false" customHeight="true" outlineLevel="0" collapsed="false">
      <c r="A423" s="213"/>
      <c r="B423" s="214"/>
      <c r="C423" s="215"/>
      <c r="D423" s="215"/>
      <c r="E423" s="216"/>
      <c r="F423" s="223" t="s">
        <v>1315</v>
      </c>
      <c r="G423" s="223"/>
      <c r="H423" s="223"/>
      <c r="I423" s="223"/>
      <c r="J423" s="215"/>
      <c r="K423" s="218" t="n">
        <v>0.011</v>
      </c>
      <c r="L423" s="215"/>
      <c r="M423" s="215"/>
      <c r="N423" s="215"/>
      <c r="O423" s="215"/>
      <c r="P423" s="215"/>
      <c r="Q423" s="215"/>
      <c r="R423" s="219"/>
      <c r="T423" s="220"/>
      <c r="U423" s="215"/>
      <c r="V423" s="215"/>
      <c r="W423" s="215"/>
      <c r="X423" s="215"/>
      <c r="Y423" s="215"/>
      <c r="Z423" s="215"/>
      <c r="AA423" s="221"/>
      <c r="AT423" s="222" t="s">
        <v>179</v>
      </c>
      <c r="AU423" s="222" t="s">
        <v>112</v>
      </c>
      <c r="AV423" s="213" t="s">
        <v>112</v>
      </c>
      <c r="AW423" s="213" t="s">
        <v>39</v>
      </c>
      <c r="AX423" s="213" t="s">
        <v>85</v>
      </c>
      <c r="AY423" s="222" t="s">
        <v>171</v>
      </c>
    </row>
    <row r="424" s="224" customFormat="true" ht="16.5" hidden="false" customHeight="true" outlineLevel="0" collapsed="false">
      <c r="B424" s="225"/>
      <c r="C424" s="226"/>
      <c r="D424" s="226"/>
      <c r="E424" s="227"/>
      <c r="F424" s="228" t="s">
        <v>1095</v>
      </c>
      <c r="G424" s="228"/>
      <c r="H424" s="228"/>
      <c r="I424" s="228"/>
      <c r="J424" s="226"/>
      <c r="K424" s="227"/>
      <c r="L424" s="226"/>
      <c r="M424" s="226"/>
      <c r="N424" s="226"/>
      <c r="O424" s="226"/>
      <c r="P424" s="226"/>
      <c r="Q424" s="226"/>
      <c r="R424" s="229"/>
      <c r="T424" s="230"/>
      <c r="U424" s="226"/>
      <c r="V424" s="226"/>
      <c r="W424" s="226"/>
      <c r="X424" s="226"/>
      <c r="Y424" s="226"/>
      <c r="Z424" s="226"/>
      <c r="AA424" s="231"/>
      <c r="AT424" s="232" t="s">
        <v>179</v>
      </c>
      <c r="AU424" s="232" t="s">
        <v>112</v>
      </c>
      <c r="AV424" s="224" t="s">
        <v>93</v>
      </c>
      <c r="AW424" s="224" t="s">
        <v>39</v>
      </c>
      <c r="AX424" s="224" t="s">
        <v>85</v>
      </c>
      <c r="AY424" s="232" t="s">
        <v>171</v>
      </c>
    </row>
    <row r="425" s="213" customFormat="true" ht="16.5" hidden="false" customHeight="true" outlineLevel="0" collapsed="false">
      <c r="B425" s="214"/>
      <c r="C425" s="215"/>
      <c r="D425" s="215"/>
      <c r="E425" s="216"/>
      <c r="F425" s="223" t="s">
        <v>1316</v>
      </c>
      <c r="G425" s="223"/>
      <c r="H425" s="223"/>
      <c r="I425" s="223"/>
      <c r="J425" s="215"/>
      <c r="K425" s="218" t="n">
        <v>0.096</v>
      </c>
      <c r="L425" s="215"/>
      <c r="M425" s="215"/>
      <c r="N425" s="215"/>
      <c r="O425" s="215"/>
      <c r="P425" s="215"/>
      <c r="Q425" s="215"/>
      <c r="R425" s="219"/>
      <c r="T425" s="220"/>
      <c r="U425" s="215"/>
      <c r="V425" s="215"/>
      <c r="W425" s="215"/>
      <c r="X425" s="215"/>
      <c r="Y425" s="215"/>
      <c r="Z425" s="215"/>
      <c r="AA425" s="221"/>
      <c r="AT425" s="222" t="s">
        <v>179</v>
      </c>
      <c r="AU425" s="222" t="s">
        <v>112</v>
      </c>
      <c r="AV425" s="213" t="s">
        <v>112</v>
      </c>
      <c r="AW425" s="213" t="s">
        <v>39</v>
      </c>
      <c r="AX425" s="213" t="s">
        <v>85</v>
      </c>
      <c r="AY425" s="222" t="s">
        <v>171</v>
      </c>
    </row>
    <row r="426" s="213" customFormat="true" ht="38.25" hidden="false" customHeight="true" outlineLevel="0" collapsed="false">
      <c r="B426" s="214"/>
      <c r="C426" s="215"/>
      <c r="D426" s="215"/>
      <c r="E426" s="216"/>
      <c r="F426" s="223" t="s">
        <v>1317</v>
      </c>
      <c r="G426" s="223"/>
      <c r="H426" s="223"/>
      <c r="I426" s="223"/>
      <c r="J426" s="215"/>
      <c r="K426" s="218" t="n">
        <v>-0.024</v>
      </c>
      <c r="L426" s="215"/>
      <c r="M426" s="215"/>
      <c r="N426" s="215"/>
      <c r="O426" s="215"/>
      <c r="P426" s="215"/>
      <c r="Q426" s="215"/>
      <c r="R426" s="219"/>
      <c r="T426" s="220"/>
      <c r="U426" s="215"/>
      <c r="V426" s="215"/>
      <c r="W426" s="215"/>
      <c r="X426" s="215"/>
      <c r="Y426" s="215"/>
      <c r="Z426" s="215"/>
      <c r="AA426" s="221"/>
      <c r="AT426" s="222" t="s">
        <v>179</v>
      </c>
      <c r="AU426" s="222" t="s">
        <v>112</v>
      </c>
      <c r="AV426" s="213" t="s">
        <v>112</v>
      </c>
      <c r="AW426" s="213" t="s">
        <v>39</v>
      </c>
      <c r="AX426" s="213" t="s">
        <v>85</v>
      </c>
      <c r="AY426" s="222" t="s">
        <v>171</v>
      </c>
    </row>
    <row r="427" s="224" customFormat="true" ht="16.5" hidden="false" customHeight="true" outlineLevel="0" collapsed="false">
      <c r="B427" s="225"/>
      <c r="C427" s="226"/>
      <c r="D427" s="226"/>
      <c r="E427" s="227"/>
      <c r="F427" s="228" t="s">
        <v>1098</v>
      </c>
      <c r="G427" s="228"/>
      <c r="H427" s="228"/>
      <c r="I427" s="228"/>
      <c r="J427" s="226"/>
      <c r="K427" s="227"/>
      <c r="L427" s="226"/>
      <c r="M427" s="226"/>
      <c r="N427" s="226"/>
      <c r="O427" s="226"/>
      <c r="P427" s="226"/>
      <c r="Q427" s="226"/>
      <c r="R427" s="229"/>
      <c r="T427" s="230"/>
      <c r="U427" s="226"/>
      <c r="V427" s="226"/>
      <c r="W427" s="226"/>
      <c r="X427" s="226"/>
      <c r="Y427" s="226"/>
      <c r="Z427" s="226"/>
      <c r="AA427" s="231"/>
      <c r="AT427" s="232" t="s">
        <v>179</v>
      </c>
      <c r="AU427" s="232" t="s">
        <v>112</v>
      </c>
      <c r="AV427" s="224" t="s">
        <v>93</v>
      </c>
      <c r="AW427" s="224" t="s">
        <v>39</v>
      </c>
      <c r="AX427" s="224" t="s">
        <v>85</v>
      </c>
      <c r="AY427" s="232" t="s">
        <v>171</v>
      </c>
    </row>
    <row r="428" s="233" customFormat="true" ht="16.5" hidden="false" customHeight="true" outlineLevel="0" collapsed="false">
      <c r="B428" s="234"/>
      <c r="C428" s="235"/>
      <c r="D428" s="235"/>
      <c r="E428" s="236"/>
      <c r="F428" s="237" t="s">
        <v>219</v>
      </c>
      <c r="G428" s="237"/>
      <c r="H428" s="237"/>
      <c r="I428" s="237"/>
      <c r="J428" s="235"/>
      <c r="K428" s="238" t="n">
        <v>0.086</v>
      </c>
      <c r="L428" s="235"/>
      <c r="M428" s="235"/>
      <c r="N428" s="235"/>
      <c r="O428" s="235"/>
      <c r="P428" s="235"/>
      <c r="Q428" s="235"/>
      <c r="R428" s="239"/>
      <c r="T428" s="240"/>
      <c r="U428" s="235"/>
      <c r="V428" s="235"/>
      <c r="W428" s="235"/>
      <c r="X428" s="235"/>
      <c r="Y428" s="235"/>
      <c r="Z428" s="235"/>
      <c r="AA428" s="241"/>
      <c r="AT428" s="242" t="s">
        <v>179</v>
      </c>
      <c r="AU428" s="242" t="s">
        <v>112</v>
      </c>
      <c r="AV428" s="233" t="s">
        <v>176</v>
      </c>
      <c r="AW428" s="233" t="s">
        <v>39</v>
      </c>
      <c r="AX428" s="233" t="s">
        <v>93</v>
      </c>
      <c r="AY428" s="242" t="s">
        <v>171</v>
      </c>
    </row>
    <row r="429" s="32" customFormat="true" ht="25.5" hidden="false" customHeight="true" outlineLevel="0" collapsed="false">
      <c r="B429" s="33"/>
      <c r="C429" s="203" t="s">
        <v>528</v>
      </c>
      <c r="D429" s="203" t="s">
        <v>172</v>
      </c>
      <c r="E429" s="204" t="s">
        <v>1318</v>
      </c>
      <c r="F429" s="205" t="s">
        <v>1319</v>
      </c>
      <c r="G429" s="205"/>
      <c r="H429" s="205"/>
      <c r="I429" s="205"/>
      <c r="J429" s="206" t="s">
        <v>325</v>
      </c>
      <c r="K429" s="207" t="n">
        <v>3</v>
      </c>
      <c r="L429" s="208" t="n">
        <v>0</v>
      </c>
      <c r="M429" s="208"/>
      <c r="N429" s="209" t="n">
        <f aca="false">ROUND(L429*K429,2)</f>
        <v>0</v>
      </c>
      <c r="O429" s="209"/>
      <c r="P429" s="209"/>
      <c r="Q429" s="209"/>
      <c r="R429" s="35"/>
      <c r="T429" s="210"/>
      <c r="U429" s="44" t="s">
        <v>50</v>
      </c>
      <c r="V429" s="34"/>
      <c r="W429" s="211" t="n">
        <f aca="false">V429*K429</f>
        <v>0</v>
      </c>
      <c r="X429" s="211" t="n">
        <v>0.02516</v>
      </c>
      <c r="Y429" s="211" t="n">
        <f aca="false">X429*K429</f>
        <v>0.07548</v>
      </c>
      <c r="Z429" s="211" t="n">
        <v>0</v>
      </c>
      <c r="AA429" s="212" t="n">
        <f aca="false">Z429*K429</f>
        <v>0</v>
      </c>
      <c r="AR429" s="10" t="s">
        <v>176</v>
      </c>
      <c r="AT429" s="10" t="s">
        <v>172</v>
      </c>
      <c r="AU429" s="10" t="s">
        <v>112</v>
      </c>
      <c r="AY429" s="10" t="s">
        <v>171</v>
      </c>
      <c r="BE429" s="127" t="n">
        <f aca="false">IF(U429="základní",N429,0)</f>
        <v>0</v>
      </c>
      <c r="BF429" s="127" t="n">
        <f aca="false">IF(U429="snížená",N429,0)</f>
        <v>0</v>
      </c>
      <c r="BG429" s="127" t="n">
        <f aca="false">IF(U429="zákl. přenesená",N429,0)</f>
        <v>0</v>
      </c>
      <c r="BH429" s="127" t="n">
        <f aca="false">IF(U429="sníž. přenesená",N429,0)</f>
        <v>0</v>
      </c>
      <c r="BI429" s="127" t="n">
        <f aca="false">IF(U429="nulová",N429,0)</f>
        <v>0</v>
      </c>
      <c r="BJ429" s="10" t="s">
        <v>93</v>
      </c>
      <c r="BK429" s="127" t="n">
        <f aca="false">ROUND(L429*K429,2)</f>
        <v>0</v>
      </c>
      <c r="BL429" s="10" t="s">
        <v>176</v>
      </c>
      <c r="BM429" s="10" t="s">
        <v>1320</v>
      </c>
    </row>
    <row r="430" s="32" customFormat="true" ht="38.25" hidden="false" customHeight="true" outlineLevel="0" collapsed="false">
      <c r="B430" s="33"/>
      <c r="C430" s="203" t="s">
        <v>535</v>
      </c>
      <c r="D430" s="203" t="s">
        <v>172</v>
      </c>
      <c r="E430" s="204" t="s">
        <v>1321</v>
      </c>
      <c r="F430" s="205" t="s">
        <v>1322</v>
      </c>
      <c r="G430" s="205"/>
      <c r="H430" s="205"/>
      <c r="I430" s="205"/>
      <c r="J430" s="206" t="s">
        <v>325</v>
      </c>
      <c r="K430" s="207" t="n">
        <v>3</v>
      </c>
      <c r="L430" s="208" t="n">
        <v>0</v>
      </c>
      <c r="M430" s="208"/>
      <c r="N430" s="209" t="n">
        <f aca="false">ROUND(L430*K430,2)</f>
        <v>0</v>
      </c>
      <c r="O430" s="209"/>
      <c r="P430" s="209"/>
      <c r="Q430" s="209"/>
      <c r="R430" s="35"/>
      <c r="T430" s="210"/>
      <c r="U430" s="44" t="s">
        <v>50</v>
      </c>
      <c r="V430" s="34"/>
      <c r="W430" s="211" t="n">
        <f aca="false">V430*K430</f>
        <v>0</v>
      </c>
      <c r="X430" s="211" t="n">
        <v>0</v>
      </c>
      <c r="Y430" s="211" t="n">
        <f aca="false">X430*K430</f>
        <v>0</v>
      </c>
      <c r="Z430" s="211" t="n">
        <v>0</v>
      </c>
      <c r="AA430" s="212" t="n">
        <f aca="false">Z430*K430</f>
        <v>0</v>
      </c>
      <c r="AR430" s="10" t="s">
        <v>176</v>
      </c>
      <c r="AT430" s="10" t="s">
        <v>172</v>
      </c>
      <c r="AU430" s="10" t="s">
        <v>112</v>
      </c>
      <c r="AY430" s="10" t="s">
        <v>171</v>
      </c>
      <c r="BE430" s="127" t="n">
        <f aca="false">IF(U430="základní",N430,0)</f>
        <v>0</v>
      </c>
      <c r="BF430" s="127" t="n">
        <f aca="false">IF(U430="snížená",N430,0)</f>
        <v>0</v>
      </c>
      <c r="BG430" s="127" t="n">
        <f aca="false">IF(U430="zákl. přenesená",N430,0)</f>
        <v>0</v>
      </c>
      <c r="BH430" s="127" t="n">
        <f aca="false">IF(U430="sníž. přenesená",N430,0)</f>
        <v>0</v>
      </c>
      <c r="BI430" s="127" t="n">
        <f aca="false">IF(U430="nulová",N430,0)</f>
        <v>0</v>
      </c>
      <c r="BJ430" s="10" t="s">
        <v>93</v>
      </c>
      <c r="BK430" s="127" t="n">
        <f aca="false">ROUND(L430*K430,2)</f>
        <v>0</v>
      </c>
      <c r="BL430" s="10" t="s">
        <v>176</v>
      </c>
      <c r="BM430" s="10" t="s">
        <v>1323</v>
      </c>
    </row>
    <row r="431" customFormat="false" ht="25.5" hidden="false" customHeight="true" outlineLevel="0" collapsed="false">
      <c r="A431" s="32"/>
      <c r="B431" s="33"/>
      <c r="C431" s="243" t="s">
        <v>541</v>
      </c>
      <c r="D431" s="243" t="s">
        <v>243</v>
      </c>
      <c r="E431" s="244" t="s">
        <v>1324</v>
      </c>
      <c r="F431" s="245" t="s">
        <v>1325</v>
      </c>
      <c r="G431" s="245"/>
      <c r="H431" s="245"/>
      <c r="I431" s="245"/>
      <c r="J431" s="246" t="s">
        <v>325</v>
      </c>
      <c r="K431" s="247" t="n">
        <v>3</v>
      </c>
      <c r="L431" s="248" t="n">
        <v>0</v>
      </c>
      <c r="M431" s="248"/>
      <c r="N431" s="249" t="n">
        <f aca="false">ROUND(L431*K431,2)</f>
        <v>0</v>
      </c>
      <c r="O431" s="249"/>
      <c r="P431" s="249"/>
      <c r="Q431" s="249"/>
      <c r="R431" s="35"/>
      <c r="T431" s="210"/>
      <c r="U431" s="44" t="s">
        <v>50</v>
      </c>
      <c r="V431" s="34"/>
      <c r="W431" s="211" t="n">
        <f aca="false">V431*K431</f>
        <v>0</v>
      </c>
      <c r="X431" s="211" t="n">
        <v>0</v>
      </c>
      <c r="Y431" s="211" t="n">
        <f aca="false">X431*K431</f>
        <v>0</v>
      </c>
      <c r="Z431" s="211" t="n">
        <v>0</v>
      </c>
      <c r="AA431" s="212" t="n">
        <f aca="false">Z431*K431</f>
        <v>0</v>
      </c>
      <c r="AR431" s="10" t="s">
        <v>211</v>
      </c>
      <c r="AT431" s="10" t="s">
        <v>243</v>
      </c>
      <c r="AU431" s="10" t="s">
        <v>112</v>
      </c>
      <c r="AY431" s="10" t="s">
        <v>171</v>
      </c>
      <c r="BE431" s="127" t="n">
        <f aca="false">IF(U431="základní",N431,0)</f>
        <v>0</v>
      </c>
      <c r="BF431" s="127" t="n">
        <f aca="false">IF(U431="snížená",N431,0)</f>
        <v>0</v>
      </c>
      <c r="BG431" s="127" t="n">
        <f aca="false">IF(U431="zákl. přenesená",N431,0)</f>
        <v>0</v>
      </c>
      <c r="BH431" s="127" t="n">
        <f aca="false">IF(U431="sníž. přenesená",N431,0)</f>
        <v>0</v>
      </c>
      <c r="BI431" s="127" t="n">
        <f aca="false">IF(U431="nulová",N431,0)</f>
        <v>0</v>
      </c>
      <c r="BJ431" s="10" t="s">
        <v>93</v>
      </c>
      <c r="BK431" s="127" t="n">
        <f aca="false">ROUND(L431*K431,2)</f>
        <v>0</v>
      </c>
      <c r="BL431" s="10" t="s">
        <v>176</v>
      </c>
      <c r="BM431" s="10" t="s">
        <v>1326</v>
      </c>
    </row>
    <row r="432" customFormat="false" ht="38.25" hidden="false" customHeight="true" outlineLevel="0" collapsed="false">
      <c r="A432" s="32"/>
      <c r="B432" s="33"/>
      <c r="C432" s="203" t="s">
        <v>545</v>
      </c>
      <c r="D432" s="203" t="s">
        <v>172</v>
      </c>
      <c r="E432" s="204" t="s">
        <v>1327</v>
      </c>
      <c r="F432" s="205" t="s">
        <v>1328</v>
      </c>
      <c r="G432" s="205"/>
      <c r="H432" s="205"/>
      <c r="I432" s="205"/>
      <c r="J432" s="206" t="s">
        <v>325</v>
      </c>
      <c r="K432" s="207" t="n">
        <v>1</v>
      </c>
      <c r="L432" s="208" t="n">
        <v>0</v>
      </c>
      <c r="M432" s="208"/>
      <c r="N432" s="209" t="n">
        <f aca="false">ROUND(L432*K432,2)</f>
        <v>0</v>
      </c>
      <c r="O432" s="209"/>
      <c r="P432" s="209"/>
      <c r="Q432" s="209"/>
      <c r="R432" s="35"/>
      <c r="T432" s="210"/>
      <c r="U432" s="44" t="s">
        <v>50</v>
      </c>
      <c r="V432" s="34"/>
      <c r="W432" s="211" t="n">
        <f aca="false">V432*K432</f>
        <v>0</v>
      </c>
      <c r="X432" s="211" t="n">
        <v>0.4417</v>
      </c>
      <c r="Y432" s="211" t="n">
        <f aca="false">X432*K432</f>
        <v>0.4417</v>
      </c>
      <c r="Z432" s="211" t="n">
        <v>0</v>
      </c>
      <c r="AA432" s="212" t="n">
        <f aca="false">Z432*K432</f>
        <v>0</v>
      </c>
      <c r="AR432" s="10" t="s">
        <v>176</v>
      </c>
      <c r="AT432" s="10" t="s">
        <v>172</v>
      </c>
      <c r="AU432" s="10" t="s">
        <v>112</v>
      </c>
      <c r="AY432" s="10" t="s">
        <v>171</v>
      </c>
      <c r="BE432" s="127" t="n">
        <f aca="false">IF(U432="základní",N432,0)</f>
        <v>0</v>
      </c>
      <c r="BF432" s="127" t="n">
        <f aca="false">IF(U432="snížená",N432,0)</f>
        <v>0</v>
      </c>
      <c r="BG432" s="127" t="n">
        <f aca="false">IF(U432="zákl. přenesená",N432,0)</f>
        <v>0</v>
      </c>
      <c r="BH432" s="127" t="n">
        <f aca="false">IF(U432="sníž. přenesená",N432,0)</f>
        <v>0</v>
      </c>
      <c r="BI432" s="127" t="n">
        <f aca="false">IF(U432="nulová",N432,0)</f>
        <v>0</v>
      </c>
      <c r="BJ432" s="10" t="s">
        <v>93</v>
      </c>
      <c r="BK432" s="127" t="n">
        <f aca="false">ROUND(L432*K432,2)</f>
        <v>0</v>
      </c>
      <c r="BL432" s="10" t="s">
        <v>176</v>
      </c>
      <c r="BM432" s="10" t="s">
        <v>1329</v>
      </c>
    </row>
    <row r="433" customFormat="false" ht="25.5" hidden="false" customHeight="true" outlineLevel="0" collapsed="false">
      <c r="A433" s="32"/>
      <c r="B433" s="33"/>
      <c r="C433" s="243" t="s">
        <v>551</v>
      </c>
      <c r="D433" s="243" t="s">
        <v>243</v>
      </c>
      <c r="E433" s="244" t="s">
        <v>1330</v>
      </c>
      <c r="F433" s="245" t="s">
        <v>1331</v>
      </c>
      <c r="G433" s="245"/>
      <c r="H433" s="245"/>
      <c r="I433" s="245"/>
      <c r="J433" s="246" t="s">
        <v>325</v>
      </c>
      <c r="K433" s="247" t="n">
        <v>1</v>
      </c>
      <c r="L433" s="248" t="n">
        <v>0</v>
      </c>
      <c r="M433" s="248"/>
      <c r="N433" s="249" t="n">
        <f aca="false">ROUND(L433*K433,2)</f>
        <v>0</v>
      </c>
      <c r="O433" s="249"/>
      <c r="P433" s="249"/>
      <c r="Q433" s="249"/>
      <c r="R433" s="35"/>
      <c r="T433" s="210"/>
      <c r="U433" s="44" t="s">
        <v>50</v>
      </c>
      <c r="V433" s="34"/>
      <c r="W433" s="211" t="n">
        <f aca="false">V433*K433</f>
        <v>0</v>
      </c>
      <c r="X433" s="211" t="n">
        <v>0.01802</v>
      </c>
      <c r="Y433" s="211" t="n">
        <f aca="false">X433*K433</f>
        <v>0.01802</v>
      </c>
      <c r="Z433" s="211" t="n">
        <v>0</v>
      </c>
      <c r="AA433" s="212" t="n">
        <f aca="false">Z433*K433</f>
        <v>0</v>
      </c>
      <c r="AR433" s="10" t="s">
        <v>211</v>
      </c>
      <c r="AT433" s="10" t="s">
        <v>243</v>
      </c>
      <c r="AU433" s="10" t="s">
        <v>112</v>
      </c>
      <c r="AY433" s="10" t="s">
        <v>171</v>
      </c>
      <c r="BE433" s="127" t="n">
        <f aca="false">IF(U433="základní",N433,0)</f>
        <v>0</v>
      </c>
      <c r="BF433" s="127" t="n">
        <f aca="false">IF(U433="snížená",N433,0)</f>
        <v>0</v>
      </c>
      <c r="BG433" s="127" t="n">
        <f aca="false">IF(U433="zákl. přenesená",N433,0)</f>
        <v>0</v>
      </c>
      <c r="BH433" s="127" t="n">
        <f aca="false">IF(U433="sníž. přenesená",N433,0)</f>
        <v>0</v>
      </c>
      <c r="BI433" s="127" t="n">
        <f aca="false">IF(U433="nulová",N433,0)</f>
        <v>0</v>
      </c>
      <c r="BJ433" s="10" t="s">
        <v>93</v>
      </c>
      <c r="BK433" s="127" t="n">
        <f aca="false">ROUND(L433*K433,2)</f>
        <v>0</v>
      </c>
      <c r="BL433" s="10" t="s">
        <v>176</v>
      </c>
      <c r="BM433" s="10" t="s">
        <v>1332</v>
      </c>
    </row>
    <row r="434" customFormat="false" ht="25.5" hidden="false" customHeight="true" outlineLevel="0" collapsed="false">
      <c r="A434" s="32"/>
      <c r="B434" s="33"/>
      <c r="C434" s="203" t="s">
        <v>555</v>
      </c>
      <c r="D434" s="203" t="s">
        <v>172</v>
      </c>
      <c r="E434" s="204" t="s">
        <v>1333</v>
      </c>
      <c r="F434" s="205" t="s">
        <v>1334</v>
      </c>
      <c r="G434" s="205"/>
      <c r="H434" s="205"/>
      <c r="I434" s="205"/>
      <c r="J434" s="206" t="s">
        <v>330</v>
      </c>
      <c r="K434" s="207" t="n">
        <v>0.8</v>
      </c>
      <c r="L434" s="208" t="n">
        <v>0</v>
      </c>
      <c r="M434" s="208"/>
      <c r="N434" s="209" t="n">
        <f aca="false">ROUND(L434*K434,2)</f>
        <v>0</v>
      </c>
      <c r="O434" s="209"/>
      <c r="P434" s="209"/>
      <c r="Q434" s="209"/>
      <c r="R434" s="35"/>
      <c r="T434" s="210"/>
      <c r="U434" s="44" t="s">
        <v>50</v>
      </c>
      <c r="V434" s="34"/>
      <c r="W434" s="211" t="n">
        <f aca="false">V434*K434</f>
        <v>0</v>
      </c>
      <c r="X434" s="211" t="n">
        <v>0.00609</v>
      </c>
      <c r="Y434" s="211" t="n">
        <f aca="false">X434*K434</f>
        <v>0.004872</v>
      </c>
      <c r="Z434" s="211" t="n">
        <v>0</v>
      </c>
      <c r="AA434" s="212" t="n">
        <f aca="false">Z434*K434</f>
        <v>0</v>
      </c>
      <c r="AR434" s="10" t="s">
        <v>251</v>
      </c>
      <c r="AT434" s="10" t="s">
        <v>172</v>
      </c>
      <c r="AU434" s="10" t="s">
        <v>112</v>
      </c>
      <c r="AY434" s="10" t="s">
        <v>171</v>
      </c>
      <c r="BE434" s="127" t="n">
        <f aca="false">IF(U434="základní",N434,0)</f>
        <v>0</v>
      </c>
      <c r="BF434" s="127" t="n">
        <f aca="false">IF(U434="snížená",N434,0)</f>
        <v>0</v>
      </c>
      <c r="BG434" s="127" t="n">
        <f aca="false">IF(U434="zákl. přenesená",N434,0)</f>
        <v>0</v>
      </c>
      <c r="BH434" s="127" t="n">
        <f aca="false">IF(U434="sníž. přenesená",N434,0)</f>
        <v>0</v>
      </c>
      <c r="BI434" s="127" t="n">
        <f aca="false">IF(U434="nulová",N434,0)</f>
        <v>0</v>
      </c>
      <c r="BJ434" s="10" t="s">
        <v>93</v>
      </c>
      <c r="BK434" s="127" t="n">
        <f aca="false">ROUND(L434*K434,2)</f>
        <v>0</v>
      </c>
      <c r="BL434" s="10" t="s">
        <v>251</v>
      </c>
      <c r="BM434" s="10" t="s">
        <v>1335</v>
      </c>
    </row>
    <row r="435" customFormat="false" ht="25.5" hidden="false" customHeight="true" outlineLevel="0" collapsed="false">
      <c r="A435" s="32"/>
      <c r="B435" s="33"/>
      <c r="C435" s="203" t="s">
        <v>559</v>
      </c>
      <c r="D435" s="203" t="s">
        <v>172</v>
      </c>
      <c r="E435" s="204" t="s">
        <v>1336</v>
      </c>
      <c r="F435" s="205" t="s">
        <v>1337</v>
      </c>
      <c r="G435" s="205"/>
      <c r="H435" s="205"/>
      <c r="I435" s="205"/>
      <c r="J435" s="206" t="s">
        <v>325</v>
      </c>
      <c r="K435" s="207" t="n">
        <v>1</v>
      </c>
      <c r="L435" s="208" t="n">
        <v>0</v>
      </c>
      <c r="M435" s="208"/>
      <c r="N435" s="209" t="n">
        <f aca="false">ROUND(L435*K435,2)</f>
        <v>0</v>
      </c>
      <c r="O435" s="209"/>
      <c r="P435" s="209"/>
      <c r="Q435" s="209"/>
      <c r="R435" s="35"/>
      <c r="T435" s="210"/>
      <c r="U435" s="44" t="s">
        <v>50</v>
      </c>
      <c r="V435" s="34"/>
      <c r="W435" s="211" t="n">
        <f aca="false">V435*K435</f>
        <v>0</v>
      </c>
      <c r="X435" s="211" t="n">
        <v>0</v>
      </c>
      <c r="Y435" s="211" t="n">
        <f aca="false">X435*K435</f>
        <v>0</v>
      </c>
      <c r="Z435" s="211" t="n">
        <v>0</v>
      </c>
      <c r="AA435" s="212" t="n">
        <f aca="false">Z435*K435</f>
        <v>0</v>
      </c>
      <c r="AR435" s="10" t="s">
        <v>176</v>
      </c>
      <c r="AT435" s="10" t="s">
        <v>172</v>
      </c>
      <c r="AU435" s="10" t="s">
        <v>112</v>
      </c>
      <c r="AY435" s="10" t="s">
        <v>171</v>
      </c>
      <c r="BE435" s="127" t="n">
        <f aca="false">IF(U435="základní",N435,0)</f>
        <v>0</v>
      </c>
      <c r="BF435" s="127" t="n">
        <f aca="false">IF(U435="snížená",N435,0)</f>
        <v>0</v>
      </c>
      <c r="BG435" s="127" t="n">
        <f aca="false">IF(U435="zákl. přenesená",N435,0)</f>
        <v>0</v>
      </c>
      <c r="BH435" s="127" t="n">
        <f aca="false">IF(U435="sníž. přenesená",N435,0)</f>
        <v>0</v>
      </c>
      <c r="BI435" s="127" t="n">
        <f aca="false">IF(U435="nulová",N435,0)</f>
        <v>0</v>
      </c>
      <c r="BJ435" s="10" t="s">
        <v>93</v>
      </c>
      <c r="BK435" s="127" t="n">
        <f aca="false">ROUND(L435*K435,2)</f>
        <v>0</v>
      </c>
      <c r="BL435" s="10" t="s">
        <v>176</v>
      </c>
      <c r="BM435" s="10" t="s">
        <v>1338</v>
      </c>
    </row>
    <row r="436" s="213" customFormat="true" ht="16.5" hidden="false" customHeight="true" outlineLevel="0" collapsed="false">
      <c r="B436" s="214"/>
      <c r="C436" s="215"/>
      <c r="D436" s="215"/>
      <c r="E436" s="216"/>
      <c r="F436" s="217" t="s">
        <v>93</v>
      </c>
      <c r="G436" s="217"/>
      <c r="H436" s="217"/>
      <c r="I436" s="217"/>
      <c r="J436" s="215"/>
      <c r="K436" s="218" t="n">
        <v>1</v>
      </c>
      <c r="L436" s="215"/>
      <c r="M436" s="215"/>
      <c r="N436" s="215"/>
      <c r="O436" s="215"/>
      <c r="P436" s="215"/>
      <c r="Q436" s="215"/>
      <c r="R436" s="219"/>
      <c r="T436" s="220"/>
      <c r="U436" s="215"/>
      <c r="V436" s="215"/>
      <c r="W436" s="215"/>
      <c r="X436" s="215"/>
      <c r="Y436" s="215"/>
      <c r="Z436" s="215"/>
      <c r="AA436" s="221"/>
      <c r="AT436" s="222" t="s">
        <v>179</v>
      </c>
      <c r="AU436" s="222" t="s">
        <v>112</v>
      </c>
      <c r="AV436" s="213" t="s">
        <v>112</v>
      </c>
      <c r="AW436" s="213" t="s">
        <v>39</v>
      </c>
      <c r="AX436" s="213" t="s">
        <v>85</v>
      </c>
      <c r="AY436" s="222" t="s">
        <v>171</v>
      </c>
    </row>
    <row r="437" s="224" customFormat="true" ht="16.5" hidden="false" customHeight="true" outlineLevel="0" collapsed="false">
      <c r="B437" s="225"/>
      <c r="C437" s="226"/>
      <c r="D437" s="226"/>
      <c r="E437" s="227"/>
      <c r="F437" s="228" t="s">
        <v>1339</v>
      </c>
      <c r="G437" s="228"/>
      <c r="H437" s="228"/>
      <c r="I437" s="228"/>
      <c r="J437" s="226"/>
      <c r="K437" s="227"/>
      <c r="L437" s="226"/>
      <c r="M437" s="226"/>
      <c r="N437" s="226"/>
      <c r="O437" s="226"/>
      <c r="P437" s="226"/>
      <c r="Q437" s="226"/>
      <c r="R437" s="229"/>
      <c r="T437" s="230"/>
      <c r="U437" s="226"/>
      <c r="V437" s="226"/>
      <c r="W437" s="226"/>
      <c r="X437" s="226"/>
      <c r="Y437" s="226"/>
      <c r="Z437" s="226"/>
      <c r="AA437" s="231"/>
      <c r="AT437" s="232" t="s">
        <v>179</v>
      </c>
      <c r="AU437" s="232" t="s">
        <v>112</v>
      </c>
      <c r="AV437" s="224" t="s">
        <v>93</v>
      </c>
      <c r="AW437" s="224" t="s">
        <v>39</v>
      </c>
      <c r="AX437" s="224" t="s">
        <v>85</v>
      </c>
      <c r="AY437" s="232" t="s">
        <v>171</v>
      </c>
    </row>
    <row r="438" s="233" customFormat="true" ht="16.5" hidden="false" customHeight="true" outlineLevel="0" collapsed="false">
      <c r="B438" s="234"/>
      <c r="C438" s="235"/>
      <c r="D438" s="235"/>
      <c r="E438" s="236"/>
      <c r="F438" s="237" t="s">
        <v>219</v>
      </c>
      <c r="G438" s="237"/>
      <c r="H438" s="237"/>
      <c r="I438" s="237"/>
      <c r="J438" s="235"/>
      <c r="K438" s="238" t="n">
        <v>1</v>
      </c>
      <c r="L438" s="235"/>
      <c r="M438" s="235"/>
      <c r="N438" s="235"/>
      <c r="O438" s="235"/>
      <c r="P438" s="235"/>
      <c r="Q438" s="235"/>
      <c r="R438" s="239"/>
      <c r="T438" s="240"/>
      <c r="U438" s="235"/>
      <c r="V438" s="235"/>
      <c r="W438" s="235"/>
      <c r="X438" s="235"/>
      <c r="Y438" s="235"/>
      <c r="Z438" s="235"/>
      <c r="AA438" s="241"/>
      <c r="AT438" s="242" t="s">
        <v>179</v>
      </c>
      <c r="AU438" s="242" t="s">
        <v>112</v>
      </c>
      <c r="AV438" s="233" t="s">
        <v>176</v>
      </c>
      <c r="AW438" s="233" t="s">
        <v>39</v>
      </c>
      <c r="AX438" s="233" t="s">
        <v>93</v>
      </c>
      <c r="AY438" s="242" t="s">
        <v>171</v>
      </c>
    </row>
    <row r="439" s="32" customFormat="true" ht="25.5" hidden="false" customHeight="true" outlineLevel="0" collapsed="false">
      <c r="B439" s="33"/>
      <c r="C439" s="243" t="s">
        <v>565</v>
      </c>
      <c r="D439" s="243" t="s">
        <v>243</v>
      </c>
      <c r="E439" s="244" t="s">
        <v>1340</v>
      </c>
      <c r="F439" s="245" t="s">
        <v>1341</v>
      </c>
      <c r="G439" s="245"/>
      <c r="H439" s="245"/>
      <c r="I439" s="245"/>
      <c r="J439" s="246" t="s">
        <v>325</v>
      </c>
      <c r="K439" s="247" t="n">
        <v>1</v>
      </c>
      <c r="L439" s="248" t="n">
        <v>0</v>
      </c>
      <c r="M439" s="248"/>
      <c r="N439" s="249" t="n">
        <f aca="false">ROUND(L439*K439,2)</f>
        <v>0</v>
      </c>
      <c r="O439" s="249"/>
      <c r="P439" s="249"/>
      <c r="Q439" s="249"/>
      <c r="R439" s="35"/>
      <c r="T439" s="210"/>
      <c r="U439" s="44" t="s">
        <v>50</v>
      </c>
      <c r="V439" s="34"/>
      <c r="W439" s="211" t="n">
        <f aca="false">V439*K439</f>
        <v>0</v>
      </c>
      <c r="X439" s="211" t="n">
        <v>0</v>
      </c>
      <c r="Y439" s="211" t="n">
        <f aca="false">X439*K439</f>
        <v>0</v>
      </c>
      <c r="Z439" s="211" t="n">
        <v>0</v>
      </c>
      <c r="AA439" s="212" t="n">
        <f aca="false">Z439*K439</f>
        <v>0</v>
      </c>
      <c r="AR439" s="10" t="s">
        <v>211</v>
      </c>
      <c r="AT439" s="10" t="s">
        <v>243</v>
      </c>
      <c r="AU439" s="10" t="s">
        <v>112</v>
      </c>
      <c r="AY439" s="10" t="s">
        <v>171</v>
      </c>
      <c r="BE439" s="127" t="n">
        <f aca="false">IF(U439="základní",N439,0)</f>
        <v>0</v>
      </c>
      <c r="BF439" s="127" t="n">
        <f aca="false">IF(U439="snížená",N439,0)</f>
        <v>0</v>
      </c>
      <c r="BG439" s="127" t="n">
        <f aca="false">IF(U439="zákl. přenesená",N439,0)</f>
        <v>0</v>
      </c>
      <c r="BH439" s="127" t="n">
        <f aca="false">IF(U439="sníž. přenesená",N439,0)</f>
        <v>0</v>
      </c>
      <c r="BI439" s="127" t="n">
        <f aca="false">IF(U439="nulová",N439,0)</f>
        <v>0</v>
      </c>
      <c r="BJ439" s="10" t="s">
        <v>93</v>
      </c>
      <c r="BK439" s="127" t="n">
        <f aca="false">ROUND(L439*K439,2)</f>
        <v>0</v>
      </c>
      <c r="BL439" s="10" t="s">
        <v>176</v>
      </c>
      <c r="BM439" s="10" t="s">
        <v>1342</v>
      </c>
    </row>
    <row r="440" s="190" customFormat="true" ht="29.9" hidden="false" customHeight="true" outlineLevel="0" collapsed="false">
      <c r="B440" s="191"/>
      <c r="C440" s="192"/>
      <c r="D440" s="201" t="s">
        <v>129</v>
      </c>
      <c r="E440" s="201"/>
      <c r="F440" s="201"/>
      <c r="G440" s="201"/>
      <c r="H440" s="201"/>
      <c r="I440" s="201"/>
      <c r="J440" s="201"/>
      <c r="K440" s="201"/>
      <c r="L440" s="201"/>
      <c r="M440" s="201"/>
      <c r="N440" s="250" t="n">
        <f aca="false">BK440</f>
        <v>0</v>
      </c>
      <c r="O440" s="250"/>
      <c r="P440" s="250"/>
      <c r="Q440" s="250"/>
      <c r="R440" s="194"/>
      <c r="T440" s="195"/>
      <c r="U440" s="192"/>
      <c r="V440" s="192"/>
      <c r="W440" s="196" t="n">
        <f aca="false">SUM(W441:W552)</f>
        <v>0</v>
      </c>
      <c r="X440" s="192"/>
      <c r="Y440" s="196" t="n">
        <f aca="false">SUM(Y441:Y552)</f>
        <v>0.0114424</v>
      </c>
      <c r="Z440" s="192"/>
      <c r="AA440" s="197" t="n">
        <f aca="false">SUM(AA441:AA552)</f>
        <v>23.560463</v>
      </c>
      <c r="AR440" s="198" t="s">
        <v>93</v>
      </c>
      <c r="AT440" s="199" t="s">
        <v>84</v>
      </c>
      <c r="AU440" s="199" t="s">
        <v>93</v>
      </c>
      <c r="AY440" s="198" t="s">
        <v>171</v>
      </c>
      <c r="BK440" s="200" t="n">
        <f aca="false">SUM(BK441:BK552)</f>
        <v>0</v>
      </c>
    </row>
    <row r="441" s="32" customFormat="true" ht="38.25" hidden="false" customHeight="true" outlineLevel="0" collapsed="false">
      <c r="B441" s="33"/>
      <c r="C441" s="203" t="s">
        <v>571</v>
      </c>
      <c r="D441" s="203" t="s">
        <v>172</v>
      </c>
      <c r="E441" s="204" t="s">
        <v>576</v>
      </c>
      <c r="F441" s="205" t="s">
        <v>577</v>
      </c>
      <c r="G441" s="205"/>
      <c r="H441" s="205"/>
      <c r="I441" s="205"/>
      <c r="J441" s="206" t="s">
        <v>261</v>
      </c>
      <c r="K441" s="207" t="n">
        <v>30</v>
      </c>
      <c r="L441" s="208" t="n">
        <v>0</v>
      </c>
      <c r="M441" s="208"/>
      <c r="N441" s="209" t="n">
        <f aca="false">ROUND(L441*K441,2)</f>
        <v>0</v>
      </c>
      <c r="O441" s="209"/>
      <c r="P441" s="209"/>
      <c r="Q441" s="209"/>
      <c r="R441" s="35"/>
      <c r="T441" s="210"/>
      <c r="U441" s="44" t="s">
        <v>50</v>
      </c>
      <c r="V441" s="34"/>
      <c r="W441" s="211" t="n">
        <f aca="false">V441*K441</f>
        <v>0</v>
      </c>
      <c r="X441" s="211" t="n">
        <v>0.00013</v>
      </c>
      <c r="Y441" s="211" t="n">
        <f aca="false">X441*K441</f>
        <v>0.0039</v>
      </c>
      <c r="Z441" s="211" t="n">
        <v>0</v>
      </c>
      <c r="AA441" s="212" t="n">
        <f aca="false">Z441*K441</f>
        <v>0</v>
      </c>
      <c r="AR441" s="10" t="s">
        <v>176</v>
      </c>
      <c r="AT441" s="10" t="s">
        <v>172</v>
      </c>
      <c r="AU441" s="10" t="s">
        <v>112</v>
      </c>
      <c r="AY441" s="10" t="s">
        <v>171</v>
      </c>
      <c r="BE441" s="127" t="n">
        <f aca="false">IF(U441="základní",N441,0)</f>
        <v>0</v>
      </c>
      <c r="BF441" s="127" t="n">
        <f aca="false">IF(U441="snížená",N441,0)</f>
        <v>0</v>
      </c>
      <c r="BG441" s="127" t="n">
        <f aca="false">IF(U441="zákl. přenesená",N441,0)</f>
        <v>0</v>
      </c>
      <c r="BH441" s="127" t="n">
        <f aca="false">IF(U441="sníž. přenesená",N441,0)</f>
        <v>0</v>
      </c>
      <c r="BI441" s="127" t="n">
        <f aca="false">IF(U441="nulová",N441,0)</f>
        <v>0</v>
      </c>
      <c r="BJ441" s="10" t="s">
        <v>93</v>
      </c>
      <c r="BK441" s="127" t="n">
        <f aca="false">ROUND(L441*K441,2)</f>
        <v>0</v>
      </c>
      <c r="BL441" s="10" t="s">
        <v>176</v>
      </c>
      <c r="BM441" s="10" t="s">
        <v>1343</v>
      </c>
    </row>
    <row r="442" s="32" customFormat="true" ht="25.5" hidden="false" customHeight="true" outlineLevel="0" collapsed="false">
      <c r="B442" s="33"/>
      <c r="C442" s="203" t="s">
        <v>575</v>
      </c>
      <c r="D442" s="203" t="s">
        <v>172</v>
      </c>
      <c r="E442" s="204" t="s">
        <v>1344</v>
      </c>
      <c r="F442" s="205" t="s">
        <v>1345</v>
      </c>
      <c r="G442" s="205"/>
      <c r="H442" s="205"/>
      <c r="I442" s="205"/>
      <c r="J442" s="206" t="s">
        <v>330</v>
      </c>
      <c r="K442" s="207" t="n">
        <v>11.3</v>
      </c>
      <c r="L442" s="208" t="n">
        <v>0</v>
      </c>
      <c r="M442" s="208"/>
      <c r="N442" s="209" t="n">
        <f aca="false">ROUND(L442*K442,2)</f>
        <v>0</v>
      </c>
      <c r="O442" s="209"/>
      <c r="P442" s="209"/>
      <c r="Q442" s="209"/>
      <c r="R442" s="35"/>
      <c r="T442" s="210"/>
      <c r="U442" s="44" t="s">
        <v>50</v>
      </c>
      <c r="V442" s="34"/>
      <c r="W442" s="211" t="n">
        <f aca="false">V442*K442</f>
        <v>0</v>
      </c>
      <c r="X442" s="211" t="n">
        <v>0</v>
      </c>
      <c r="Y442" s="211" t="n">
        <f aca="false">X442*K442</f>
        <v>0</v>
      </c>
      <c r="Z442" s="211" t="n">
        <v>0</v>
      </c>
      <c r="AA442" s="212" t="n">
        <f aca="false">Z442*K442</f>
        <v>0</v>
      </c>
      <c r="AR442" s="10" t="s">
        <v>176</v>
      </c>
      <c r="AT442" s="10" t="s">
        <v>172</v>
      </c>
      <c r="AU442" s="10" t="s">
        <v>112</v>
      </c>
      <c r="AY442" s="10" t="s">
        <v>171</v>
      </c>
      <c r="BE442" s="127" t="n">
        <f aca="false">IF(U442="základní",N442,0)</f>
        <v>0</v>
      </c>
      <c r="BF442" s="127" t="n">
        <f aca="false">IF(U442="snížená",N442,0)</f>
        <v>0</v>
      </c>
      <c r="BG442" s="127" t="n">
        <f aca="false">IF(U442="zákl. přenesená",N442,0)</f>
        <v>0</v>
      </c>
      <c r="BH442" s="127" t="n">
        <f aca="false">IF(U442="sníž. přenesená",N442,0)</f>
        <v>0</v>
      </c>
      <c r="BI442" s="127" t="n">
        <f aca="false">IF(U442="nulová",N442,0)</f>
        <v>0</v>
      </c>
      <c r="BJ442" s="10" t="s">
        <v>93</v>
      </c>
      <c r="BK442" s="127" t="n">
        <f aca="false">ROUND(L442*K442,2)</f>
        <v>0</v>
      </c>
      <c r="BL442" s="10" t="s">
        <v>176</v>
      </c>
      <c r="BM442" s="10" t="s">
        <v>1346</v>
      </c>
    </row>
    <row r="443" s="32" customFormat="true" ht="38.25" hidden="false" customHeight="true" outlineLevel="0" collapsed="false">
      <c r="B443" s="33"/>
      <c r="C443" s="203" t="s">
        <v>579</v>
      </c>
      <c r="D443" s="203" t="s">
        <v>172</v>
      </c>
      <c r="E443" s="204" t="s">
        <v>1347</v>
      </c>
      <c r="F443" s="205" t="s">
        <v>1348</v>
      </c>
      <c r="G443" s="205"/>
      <c r="H443" s="205"/>
      <c r="I443" s="205"/>
      <c r="J443" s="206" t="s">
        <v>330</v>
      </c>
      <c r="K443" s="207" t="n">
        <v>339</v>
      </c>
      <c r="L443" s="208" t="n">
        <v>0</v>
      </c>
      <c r="M443" s="208"/>
      <c r="N443" s="209" t="n">
        <f aca="false">ROUND(L443*K443,2)</f>
        <v>0</v>
      </c>
      <c r="O443" s="209"/>
      <c r="P443" s="209"/>
      <c r="Q443" s="209"/>
      <c r="R443" s="35"/>
      <c r="T443" s="210"/>
      <c r="U443" s="44" t="s">
        <v>50</v>
      </c>
      <c r="V443" s="34"/>
      <c r="W443" s="211" t="n">
        <f aca="false">V443*K443</f>
        <v>0</v>
      </c>
      <c r="X443" s="211" t="n">
        <v>0</v>
      </c>
      <c r="Y443" s="211" t="n">
        <f aca="false">X443*K443</f>
        <v>0</v>
      </c>
      <c r="Z443" s="211" t="n">
        <v>0</v>
      </c>
      <c r="AA443" s="212" t="n">
        <f aca="false">Z443*K443</f>
        <v>0</v>
      </c>
      <c r="AR443" s="10" t="s">
        <v>176</v>
      </c>
      <c r="AT443" s="10" t="s">
        <v>172</v>
      </c>
      <c r="AU443" s="10" t="s">
        <v>112</v>
      </c>
      <c r="AY443" s="10" t="s">
        <v>171</v>
      </c>
      <c r="BE443" s="127" t="n">
        <f aca="false">IF(U443="základní",N443,0)</f>
        <v>0</v>
      </c>
      <c r="BF443" s="127" t="n">
        <f aca="false">IF(U443="snížená",N443,0)</f>
        <v>0</v>
      </c>
      <c r="BG443" s="127" t="n">
        <f aca="false">IF(U443="zákl. přenesená",N443,0)</f>
        <v>0</v>
      </c>
      <c r="BH443" s="127" t="n">
        <f aca="false">IF(U443="sníž. přenesená",N443,0)</f>
        <v>0</v>
      </c>
      <c r="BI443" s="127" t="n">
        <f aca="false">IF(U443="nulová",N443,0)</f>
        <v>0</v>
      </c>
      <c r="BJ443" s="10" t="s">
        <v>93</v>
      </c>
      <c r="BK443" s="127" t="n">
        <f aca="false">ROUND(L443*K443,2)</f>
        <v>0</v>
      </c>
      <c r="BL443" s="10" t="s">
        <v>176</v>
      </c>
      <c r="BM443" s="10" t="s">
        <v>1349</v>
      </c>
    </row>
    <row r="444" s="32" customFormat="true" ht="25.5" hidden="false" customHeight="true" outlineLevel="0" collapsed="false">
      <c r="B444" s="33"/>
      <c r="C444" s="203" t="s">
        <v>585</v>
      </c>
      <c r="D444" s="203" t="s">
        <v>172</v>
      </c>
      <c r="E444" s="204" t="s">
        <v>1350</v>
      </c>
      <c r="F444" s="205" t="s">
        <v>1351</v>
      </c>
      <c r="G444" s="205"/>
      <c r="H444" s="205"/>
      <c r="I444" s="205"/>
      <c r="J444" s="206" t="s">
        <v>330</v>
      </c>
      <c r="K444" s="207" t="n">
        <v>11.3</v>
      </c>
      <c r="L444" s="208" t="n">
        <v>0</v>
      </c>
      <c r="M444" s="208"/>
      <c r="N444" s="209" t="n">
        <f aca="false">ROUND(L444*K444,2)</f>
        <v>0</v>
      </c>
      <c r="O444" s="209"/>
      <c r="P444" s="209"/>
      <c r="Q444" s="209"/>
      <c r="R444" s="35"/>
      <c r="T444" s="210"/>
      <c r="U444" s="44" t="s">
        <v>50</v>
      </c>
      <c r="V444" s="34"/>
      <c r="W444" s="211" t="n">
        <f aca="false">V444*K444</f>
        <v>0</v>
      </c>
      <c r="X444" s="211" t="n">
        <v>0</v>
      </c>
      <c r="Y444" s="211" t="n">
        <f aca="false">X444*K444</f>
        <v>0</v>
      </c>
      <c r="Z444" s="211" t="n">
        <v>0</v>
      </c>
      <c r="AA444" s="212" t="n">
        <f aca="false">Z444*K444</f>
        <v>0</v>
      </c>
      <c r="AR444" s="10" t="s">
        <v>176</v>
      </c>
      <c r="AT444" s="10" t="s">
        <v>172</v>
      </c>
      <c r="AU444" s="10" t="s">
        <v>112</v>
      </c>
      <c r="AY444" s="10" t="s">
        <v>171</v>
      </c>
      <c r="BE444" s="127" t="n">
        <f aca="false">IF(U444="základní",N444,0)</f>
        <v>0</v>
      </c>
      <c r="BF444" s="127" t="n">
        <f aca="false">IF(U444="snížená",N444,0)</f>
        <v>0</v>
      </c>
      <c r="BG444" s="127" t="n">
        <f aca="false">IF(U444="zákl. přenesená",N444,0)</f>
        <v>0</v>
      </c>
      <c r="BH444" s="127" t="n">
        <f aca="false">IF(U444="sníž. přenesená",N444,0)</f>
        <v>0</v>
      </c>
      <c r="BI444" s="127" t="n">
        <f aca="false">IF(U444="nulová",N444,0)</f>
        <v>0</v>
      </c>
      <c r="BJ444" s="10" t="s">
        <v>93</v>
      </c>
      <c r="BK444" s="127" t="n">
        <f aca="false">ROUND(L444*K444,2)</f>
        <v>0</v>
      </c>
      <c r="BL444" s="10" t="s">
        <v>176</v>
      </c>
      <c r="BM444" s="10" t="s">
        <v>1352</v>
      </c>
    </row>
    <row r="445" s="32" customFormat="true" ht="25.5" hidden="false" customHeight="true" outlineLevel="0" collapsed="false">
      <c r="B445" s="33"/>
      <c r="C445" s="203" t="s">
        <v>593</v>
      </c>
      <c r="D445" s="203" t="s">
        <v>172</v>
      </c>
      <c r="E445" s="204" t="s">
        <v>580</v>
      </c>
      <c r="F445" s="205" t="s">
        <v>581</v>
      </c>
      <c r="G445" s="205"/>
      <c r="H445" s="205"/>
      <c r="I445" s="205"/>
      <c r="J445" s="206" t="s">
        <v>261</v>
      </c>
      <c r="K445" s="207" t="n">
        <v>188.56</v>
      </c>
      <c r="L445" s="208" t="n">
        <v>0</v>
      </c>
      <c r="M445" s="208"/>
      <c r="N445" s="209" t="n">
        <f aca="false">ROUND(L445*K445,2)</f>
        <v>0</v>
      </c>
      <c r="O445" s="209"/>
      <c r="P445" s="209"/>
      <c r="Q445" s="209"/>
      <c r="R445" s="35"/>
      <c r="T445" s="210"/>
      <c r="U445" s="44" t="s">
        <v>50</v>
      </c>
      <c r="V445" s="34"/>
      <c r="W445" s="211" t="n">
        <f aca="false">V445*K445</f>
        <v>0</v>
      </c>
      <c r="X445" s="211" t="n">
        <v>4E-005</v>
      </c>
      <c r="Y445" s="211" t="n">
        <f aca="false">X445*K445</f>
        <v>0.0075424</v>
      </c>
      <c r="Z445" s="211" t="n">
        <v>0</v>
      </c>
      <c r="AA445" s="212" t="n">
        <f aca="false">Z445*K445</f>
        <v>0</v>
      </c>
      <c r="AR445" s="10" t="s">
        <v>176</v>
      </c>
      <c r="AT445" s="10" t="s">
        <v>172</v>
      </c>
      <c r="AU445" s="10" t="s">
        <v>112</v>
      </c>
      <c r="AY445" s="10" t="s">
        <v>171</v>
      </c>
      <c r="BE445" s="127" t="n">
        <f aca="false">IF(U445="základní",N445,0)</f>
        <v>0</v>
      </c>
      <c r="BF445" s="127" t="n">
        <f aca="false">IF(U445="snížená",N445,0)</f>
        <v>0</v>
      </c>
      <c r="BG445" s="127" t="n">
        <f aca="false">IF(U445="zákl. přenesená",N445,0)</f>
        <v>0</v>
      </c>
      <c r="BH445" s="127" t="n">
        <f aca="false">IF(U445="sníž. přenesená",N445,0)</f>
        <v>0</v>
      </c>
      <c r="BI445" s="127" t="n">
        <f aca="false">IF(U445="nulová",N445,0)</f>
        <v>0</v>
      </c>
      <c r="BJ445" s="10" t="s">
        <v>93</v>
      </c>
      <c r="BK445" s="127" t="n">
        <f aca="false">ROUND(L445*K445,2)</f>
        <v>0</v>
      </c>
      <c r="BL445" s="10" t="s">
        <v>176</v>
      </c>
      <c r="BM445" s="10" t="s">
        <v>1353</v>
      </c>
    </row>
    <row r="446" s="213" customFormat="true" ht="16.5" hidden="false" customHeight="true" outlineLevel="0" collapsed="false">
      <c r="B446" s="214"/>
      <c r="C446" s="215"/>
      <c r="D446" s="215"/>
      <c r="E446" s="216"/>
      <c r="F446" s="217" t="s">
        <v>1354</v>
      </c>
      <c r="G446" s="217"/>
      <c r="H446" s="217"/>
      <c r="I446" s="217"/>
      <c r="J446" s="215"/>
      <c r="K446" s="218" t="n">
        <v>13.9</v>
      </c>
      <c r="L446" s="215"/>
      <c r="M446" s="215"/>
      <c r="N446" s="215"/>
      <c r="O446" s="215"/>
      <c r="P446" s="215"/>
      <c r="Q446" s="215"/>
      <c r="R446" s="219"/>
      <c r="T446" s="220"/>
      <c r="U446" s="215"/>
      <c r="V446" s="215"/>
      <c r="W446" s="215"/>
      <c r="X446" s="215"/>
      <c r="Y446" s="215"/>
      <c r="Z446" s="215"/>
      <c r="AA446" s="221"/>
      <c r="AT446" s="222" t="s">
        <v>179</v>
      </c>
      <c r="AU446" s="222" t="s">
        <v>112</v>
      </c>
      <c r="AV446" s="213" t="s">
        <v>112</v>
      </c>
      <c r="AW446" s="213" t="s">
        <v>39</v>
      </c>
      <c r="AX446" s="213" t="s">
        <v>85</v>
      </c>
      <c r="AY446" s="222" t="s">
        <v>171</v>
      </c>
    </row>
    <row r="447" s="224" customFormat="true" ht="16.5" hidden="false" customHeight="true" outlineLevel="0" collapsed="false">
      <c r="B447" s="225"/>
      <c r="C447" s="226"/>
      <c r="D447" s="226"/>
      <c r="E447" s="227"/>
      <c r="F447" s="228" t="s">
        <v>1355</v>
      </c>
      <c r="G447" s="228"/>
      <c r="H447" s="228"/>
      <c r="I447" s="228"/>
      <c r="J447" s="226"/>
      <c r="K447" s="227"/>
      <c r="L447" s="226"/>
      <c r="M447" s="226"/>
      <c r="N447" s="226"/>
      <c r="O447" s="226"/>
      <c r="P447" s="226"/>
      <c r="Q447" s="226"/>
      <c r="R447" s="229"/>
      <c r="T447" s="230"/>
      <c r="U447" s="226"/>
      <c r="V447" s="226"/>
      <c r="W447" s="226"/>
      <c r="X447" s="226"/>
      <c r="Y447" s="226"/>
      <c r="Z447" s="226"/>
      <c r="AA447" s="231"/>
      <c r="AT447" s="232" t="s">
        <v>179</v>
      </c>
      <c r="AU447" s="232" t="s">
        <v>112</v>
      </c>
      <c r="AV447" s="224" t="s">
        <v>93</v>
      </c>
      <c r="AW447" s="224" t="s">
        <v>39</v>
      </c>
      <c r="AX447" s="224" t="s">
        <v>85</v>
      </c>
      <c r="AY447" s="232" t="s">
        <v>171</v>
      </c>
    </row>
    <row r="448" s="213" customFormat="true" ht="16.5" hidden="false" customHeight="true" outlineLevel="0" collapsed="false">
      <c r="B448" s="214"/>
      <c r="C448" s="215"/>
      <c r="D448" s="215"/>
      <c r="E448" s="216"/>
      <c r="F448" s="223" t="s">
        <v>1356</v>
      </c>
      <c r="G448" s="223"/>
      <c r="H448" s="223"/>
      <c r="I448" s="223"/>
      <c r="J448" s="215"/>
      <c r="K448" s="218" t="n">
        <v>38.5</v>
      </c>
      <c r="L448" s="215"/>
      <c r="M448" s="215"/>
      <c r="N448" s="215"/>
      <c r="O448" s="215"/>
      <c r="P448" s="215"/>
      <c r="Q448" s="215"/>
      <c r="R448" s="219"/>
      <c r="T448" s="220"/>
      <c r="U448" s="215"/>
      <c r="V448" s="215"/>
      <c r="W448" s="215"/>
      <c r="X448" s="215"/>
      <c r="Y448" s="215"/>
      <c r="Z448" s="215"/>
      <c r="AA448" s="221"/>
      <c r="AT448" s="222" t="s">
        <v>179</v>
      </c>
      <c r="AU448" s="222" t="s">
        <v>112</v>
      </c>
      <c r="AV448" s="213" t="s">
        <v>112</v>
      </c>
      <c r="AW448" s="213" t="s">
        <v>39</v>
      </c>
      <c r="AX448" s="213" t="s">
        <v>85</v>
      </c>
      <c r="AY448" s="222" t="s">
        <v>171</v>
      </c>
    </row>
    <row r="449" s="224" customFormat="true" ht="16.5" hidden="false" customHeight="true" outlineLevel="0" collapsed="false">
      <c r="B449" s="225"/>
      <c r="C449" s="226"/>
      <c r="D449" s="226"/>
      <c r="E449" s="227"/>
      <c r="F449" s="228" t="s">
        <v>1357</v>
      </c>
      <c r="G449" s="228"/>
      <c r="H449" s="228"/>
      <c r="I449" s="228"/>
      <c r="J449" s="226"/>
      <c r="K449" s="227"/>
      <c r="L449" s="226"/>
      <c r="M449" s="226"/>
      <c r="N449" s="226"/>
      <c r="O449" s="226"/>
      <c r="P449" s="226"/>
      <c r="Q449" s="226"/>
      <c r="R449" s="229"/>
      <c r="T449" s="230"/>
      <c r="U449" s="226"/>
      <c r="V449" s="226"/>
      <c r="W449" s="226"/>
      <c r="X449" s="226"/>
      <c r="Y449" s="226"/>
      <c r="Z449" s="226"/>
      <c r="AA449" s="231"/>
      <c r="AT449" s="232" t="s">
        <v>179</v>
      </c>
      <c r="AU449" s="232" t="s">
        <v>112</v>
      </c>
      <c r="AV449" s="224" t="s">
        <v>93</v>
      </c>
      <c r="AW449" s="224" t="s">
        <v>39</v>
      </c>
      <c r="AX449" s="224" t="s">
        <v>85</v>
      </c>
      <c r="AY449" s="232" t="s">
        <v>171</v>
      </c>
    </row>
    <row r="450" s="213" customFormat="true" ht="16.5" hidden="false" customHeight="true" outlineLevel="0" collapsed="false">
      <c r="B450" s="214"/>
      <c r="C450" s="215"/>
      <c r="D450" s="215"/>
      <c r="E450" s="216"/>
      <c r="F450" s="223" t="s">
        <v>1358</v>
      </c>
      <c r="G450" s="223"/>
      <c r="H450" s="223"/>
      <c r="I450" s="223"/>
      <c r="J450" s="215"/>
      <c r="K450" s="218" t="n">
        <v>3.06</v>
      </c>
      <c r="L450" s="215"/>
      <c r="M450" s="215"/>
      <c r="N450" s="215"/>
      <c r="O450" s="215"/>
      <c r="P450" s="215"/>
      <c r="Q450" s="215"/>
      <c r="R450" s="219"/>
      <c r="T450" s="220"/>
      <c r="U450" s="215"/>
      <c r="V450" s="215"/>
      <c r="W450" s="215"/>
      <c r="X450" s="215"/>
      <c r="Y450" s="215"/>
      <c r="Z450" s="215"/>
      <c r="AA450" s="221"/>
      <c r="AT450" s="222" t="s">
        <v>179</v>
      </c>
      <c r="AU450" s="222" t="s">
        <v>112</v>
      </c>
      <c r="AV450" s="213" t="s">
        <v>112</v>
      </c>
      <c r="AW450" s="213" t="s">
        <v>39</v>
      </c>
      <c r="AX450" s="213" t="s">
        <v>85</v>
      </c>
      <c r="AY450" s="222" t="s">
        <v>171</v>
      </c>
    </row>
    <row r="451" s="224" customFormat="true" ht="16.5" hidden="false" customHeight="true" outlineLevel="0" collapsed="false">
      <c r="B451" s="225"/>
      <c r="C451" s="226"/>
      <c r="D451" s="226"/>
      <c r="E451" s="227"/>
      <c r="F451" s="228" t="s">
        <v>1359</v>
      </c>
      <c r="G451" s="228"/>
      <c r="H451" s="228"/>
      <c r="I451" s="228"/>
      <c r="J451" s="226"/>
      <c r="K451" s="227"/>
      <c r="L451" s="226"/>
      <c r="M451" s="226"/>
      <c r="N451" s="226"/>
      <c r="O451" s="226"/>
      <c r="P451" s="226"/>
      <c r="Q451" s="226"/>
      <c r="R451" s="229"/>
      <c r="T451" s="230"/>
      <c r="U451" s="226"/>
      <c r="V451" s="226"/>
      <c r="W451" s="226"/>
      <c r="X451" s="226"/>
      <c r="Y451" s="226"/>
      <c r="Z451" s="226"/>
      <c r="AA451" s="231"/>
      <c r="AT451" s="232" t="s">
        <v>179</v>
      </c>
      <c r="AU451" s="232" t="s">
        <v>112</v>
      </c>
      <c r="AV451" s="224" t="s">
        <v>93</v>
      </c>
      <c r="AW451" s="224" t="s">
        <v>39</v>
      </c>
      <c r="AX451" s="224" t="s">
        <v>85</v>
      </c>
      <c r="AY451" s="232" t="s">
        <v>171</v>
      </c>
    </row>
    <row r="452" s="213" customFormat="true" ht="16.5" hidden="false" customHeight="true" outlineLevel="0" collapsed="false">
      <c r="B452" s="214"/>
      <c r="C452" s="215"/>
      <c r="D452" s="215"/>
      <c r="E452" s="216"/>
      <c r="F452" s="223" t="s">
        <v>1360</v>
      </c>
      <c r="G452" s="223"/>
      <c r="H452" s="223"/>
      <c r="I452" s="223"/>
      <c r="J452" s="215"/>
      <c r="K452" s="218" t="n">
        <v>46.9</v>
      </c>
      <c r="L452" s="215"/>
      <c r="M452" s="215"/>
      <c r="N452" s="215"/>
      <c r="O452" s="215"/>
      <c r="P452" s="215"/>
      <c r="Q452" s="215"/>
      <c r="R452" s="219"/>
      <c r="T452" s="220"/>
      <c r="U452" s="215"/>
      <c r="V452" s="215"/>
      <c r="W452" s="215"/>
      <c r="X452" s="215"/>
      <c r="Y452" s="215"/>
      <c r="Z452" s="215"/>
      <c r="AA452" s="221"/>
      <c r="AT452" s="222" t="s">
        <v>179</v>
      </c>
      <c r="AU452" s="222" t="s">
        <v>112</v>
      </c>
      <c r="AV452" s="213" t="s">
        <v>112</v>
      </c>
      <c r="AW452" s="213" t="s">
        <v>39</v>
      </c>
      <c r="AX452" s="213" t="s">
        <v>85</v>
      </c>
      <c r="AY452" s="222" t="s">
        <v>171</v>
      </c>
    </row>
    <row r="453" s="224" customFormat="true" ht="16.5" hidden="false" customHeight="true" outlineLevel="0" collapsed="false">
      <c r="B453" s="225"/>
      <c r="C453" s="226"/>
      <c r="D453" s="226"/>
      <c r="E453" s="227"/>
      <c r="F453" s="228" t="s">
        <v>1361</v>
      </c>
      <c r="G453" s="228"/>
      <c r="H453" s="228"/>
      <c r="I453" s="228"/>
      <c r="J453" s="226"/>
      <c r="K453" s="227"/>
      <c r="L453" s="226"/>
      <c r="M453" s="226"/>
      <c r="N453" s="226"/>
      <c r="O453" s="226"/>
      <c r="P453" s="226"/>
      <c r="Q453" s="226"/>
      <c r="R453" s="229"/>
      <c r="T453" s="230"/>
      <c r="U453" s="226"/>
      <c r="V453" s="226"/>
      <c r="W453" s="226"/>
      <c r="X453" s="226"/>
      <c r="Y453" s="226"/>
      <c r="Z453" s="226"/>
      <c r="AA453" s="231"/>
      <c r="AT453" s="232" t="s">
        <v>179</v>
      </c>
      <c r="AU453" s="232" t="s">
        <v>112</v>
      </c>
      <c r="AV453" s="224" t="s">
        <v>93</v>
      </c>
      <c r="AW453" s="224" t="s">
        <v>39</v>
      </c>
      <c r="AX453" s="224" t="s">
        <v>85</v>
      </c>
      <c r="AY453" s="232" t="s">
        <v>171</v>
      </c>
    </row>
    <row r="454" s="213" customFormat="true" ht="16.5" hidden="false" customHeight="true" outlineLevel="0" collapsed="false">
      <c r="B454" s="214"/>
      <c r="C454" s="215"/>
      <c r="D454" s="215"/>
      <c r="E454" s="216"/>
      <c r="F454" s="223" t="s">
        <v>520</v>
      </c>
      <c r="G454" s="223"/>
      <c r="H454" s="223"/>
      <c r="I454" s="223"/>
      <c r="J454" s="215"/>
      <c r="K454" s="218" t="n">
        <v>58</v>
      </c>
      <c r="L454" s="215"/>
      <c r="M454" s="215"/>
      <c r="N454" s="215"/>
      <c r="O454" s="215"/>
      <c r="P454" s="215"/>
      <c r="Q454" s="215"/>
      <c r="R454" s="219"/>
      <c r="T454" s="220"/>
      <c r="U454" s="215"/>
      <c r="V454" s="215"/>
      <c r="W454" s="215"/>
      <c r="X454" s="215"/>
      <c r="Y454" s="215"/>
      <c r="Z454" s="215"/>
      <c r="AA454" s="221"/>
      <c r="AT454" s="222" t="s">
        <v>179</v>
      </c>
      <c r="AU454" s="222" t="s">
        <v>112</v>
      </c>
      <c r="AV454" s="213" t="s">
        <v>112</v>
      </c>
      <c r="AW454" s="213" t="s">
        <v>39</v>
      </c>
      <c r="AX454" s="213" t="s">
        <v>85</v>
      </c>
      <c r="AY454" s="222" t="s">
        <v>171</v>
      </c>
    </row>
    <row r="455" s="224" customFormat="true" ht="16.5" hidden="false" customHeight="true" outlineLevel="0" collapsed="false">
      <c r="B455" s="225"/>
      <c r="C455" s="226"/>
      <c r="D455" s="226"/>
      <c r="E455" s="227"/>
      <c r="F455" s="228" t="s">
        <v>1362</v>
      </c>
      <c r="G455" s="228"/>
      <c r="H455" s="228"/>
      <c r="I455" s="228"/>
      <c r="J455" s="226"/>
      <c r="K455" s="227"/>
      <c r="L455" s="226"/>
      <c r="M455" s="226"/>
      <c r="N455" s="226"/>
      <c r="O455" s="226"/>
      <c r="P455" s="226"/>
      <c r="Q455" s="226"/>
      <c r="R455" s="229"/>
      <c r="T455" s="230"/>
      <c r="U455" s="226"/>
      <c r="V455" s="226"/>
      <c r="W455" s="226"/>
      <c r="X455" s="226"/>
      <c r="Y455" s="226"/>
      <c r="Z455" s="226"/>
      <c r="AA455" s="231"/>
      <c r="AT455" s="232" t="s">
        <v>179</v>
      </c>
      <c r="AU455" s="232" t="s">
        <v>112</v>
      </c>
      <c r="AV455" s="224" t="s">
        <v>93</v>
      </c>
      <c r="AW455" s="224" t="s">
        <v>39</v>
      </c>
      <c r="AX455" s="224" t="s">
        <v>85</v>
      </c>
      <c r="AY455" s="232" t="s">
        <v>171</v>
      </c>
    </row>
    <row r="456" s="213" customFormat="true" ht="16.5" hidden="false" customHeight="true" outlineLevel="0" collapsed="false">
      <c r="B456" s="214"/>
      <c r="C456" s="215"/>
      <c r="D456" s="215"/>
      <c r="E456" s="216"/>
      <c r="F456" s="223" t="s">
        <v>1363</v>
      </c>
      <c r="G456" s="223"/>
      <c r="H456" s="223"/>
      <c r="I456" s="223"/>
      <c r="J456" s="215"/>
      <c r="K456" s="218" t="n">
        <v>28.2</v>
      </c>
      <c r="L456" s="215"/>
      <c r="M456" s="215"/>
      <c r="N456" s="215"/>
      <c r="O456" s="215"/>
      <c r="P456" s="215"/>
      <c r="Q456" s="215"/>
      <c r="R456" s="219"/>
      <c r="T456" s="220"/>
      <c r="U456" s="215"/>
      <c r="V456" s="215"/>
      <c r="W456" s="215"/>
      <c r="X456" s="215"/>
      <c r="Y456" s="215"/>
      <c r="Z456" s="215"/>
      <c r="AA456" s="221"/>
      <c r="AT456" s="222" t="s">
        <v>179</v>
      </c>
      <c r="AU456" s="222" t="s">
        <v>112</v>
      </c>
      <c r="AV456" s="213" t="s">
        <v>112</v>
      </c>
      <c r="AW456" s="213" t="s">
        <v>39</v>
      </c>
      <c r="AX456" s="213" t="s">
        <v>85</v>
      </c>
      <c r="AY456" s="222" t="s">
        <v>171</v>
      </c>
    </row>
    <row r="457" s="224" customFormat="true" ht="16.5" hidden="false" customHeight="true" outlineLevel="0" collapsed="false">
      <c r="B457" s="225"/>
      <c r="C457" s="226"/>
      <c r="D457" s="226"/>
      <c r="E457" s="227"/>
      <c r="F457" s="228" t="s">
        <v>1364</v>
      </c>
      <c r="G457" s="228"/>
      <c r="H457" s="228"/>
      <c r="I457" s="228"/>
      <c r="J457" s="226"/>
      <c r="K457" s="227"/>
      <c r="L457" s="226"/>
      <c r="M457" s="226"/>
      <c r="N457" s="226"/>
      <c r="O457" s="226"/>
      <c r="P457" s="226"/>
      <c r="Q457" s="226"/>
      <c r="R457" s="229"/>
      <c r="T457" s="230"/>
      <c r="U457" s="226"/>
      <c r="V457" s="226"/>
      <c r="W457" s="226"/>
      <c r="X457" s="226"/>
      <c r="Y457" s="226"/>
      <c r="Z457" s="226"/>
      <c r="AA457" s="231"/>
      <c r="AT457" s="232" t="s">
        <v>179</v>
      </c>
      <c r="AU457" s="232" t="s">
        <v>112</v>
      </c>
      <c r="AV457" s="224" t="s">
        <v>93</v>
      </c>
      <c r="AW457" s="224" t="s">
        <v>39</v>
      </c>
      <c r="AX457" s="224" t="s">
        <v>85</v>
      </c>
      <c r="AY457" s="232" t="s">
        <v>171</v>
      </c>
    </row>
    <row r="458" s="233" customFormat="true" ht="16.5" hidden="false" customHeight="true" outlineLevel="0" collapsed="false">
      <c r="B458" s="234"/>
      <c r="C458" s="235"/>
      <c r="D458" s="235"/>
      <c r="E458" s="236"/>
      <c r="F458" s="237" t="s">
        <v>219</v>
      </c>
      <c r="G458" s="237"/>
      <c r="H458" s="237"/>
      <c r="I458" s="237"/>
      <c r="J458" s="235"/>
      <c r="K458" s="238" t="n">
        <v>188.56</v>
      </c>
      <c r="L458" s="235"/>
      <c r="M458" s="235"/>
      <c r="N458" s="235"/>
      <c r="O458" s="235"/>
      <c r="P458" s="235"/>
      <c r="Q458" s="235"/>
      <c r="R458" s="239"/>
      <c r="T458" s="240"/>
      <c r="U458" s="235"/>
      <c r="V458" s="235"/>
      <c r="W458" s="235"/>
      <c r="X458" s="235"/>
      <c r="Y458" s="235"/>
      <c r="Z458" s="235"/>
      <c r="AA458" s="241"/>
      <c r="AT458" s="242" t="s">
        <v>179</v>
      </c>
      <c r="AU458" s="242" t="s">
        <v>112</v>
      </c>
      <c r="AV458" s="233" t="s">
        <v>176</v>
      </c>
      <c r="AW458" s="233" t="s">
        <v>39</v>
      </c>
      <c r="AX458" s="233" t="s">
        <v>93</v>
      </c>
      <c r="AY458" s="242" t="s">
        <v>171</v>
      </c>
    </row>
    <row r="459" s="32" customFormat="true" ht="25.5" hidden="false" customHeight="true" outlineLevel="0" collapsed="false">
      <c r="B459" s="33"/>
      <c r="C459" s="203" t="s">
        <v>597</v>
      </c>
      <c r="D459" s="203" t="s">
        <v>172</v>
      </c>
      <c r="E459" s="204" t="s">
        <v>1365</v>
      </c>
      <c r="F459" s="205" t="s">
        <v>1366</v>
      </c>
      <c r="G459" s="205"/>
      <c r="H459" s="205"/>
      <c r="I459" s="205"/>
      <c r="J459" s="206" t="s">
        <v>233</v>
      </c>
      <c r="K459" s="207" t="n">
        <v>0.029</v>
      </c>
      <c r="L459" s="208" t="n">
        <v>0</v>
      </c>
      <c r="M459" s="208"/>
      <c r="N459" s="209" t="n">
        <f aca="false">ROUND(L459*K459,2)</f>
        <v>0</v>
      </c>
      <c r="O459" s="209"/>
      <c r="P459" s="209"/>
      <c r="Q459" s="209"/>
      <c r="R459" s="35"/>
      <c r="T459" s="210"/>
      <c r="U459" s="44" t="s">
        <v>50</v>
      </c>
      <c r="V459" s="34"/>
      <c r="W459" s="211" t="n">
        <f aca="false">V459*K459</f>
        <v>0</v>
      </c>
      <c r="X459" s="211" t="n">
        <v>0</v>
      </c>
      <c r="Y459" s="211" t="n">
        <f aca="false">X459*K459</f>
        <v>0</v>
      </c>
      <c r="Z459" s="211" t="n">
        <v>1.258</v>
      </c>
      <c r="AA459" s="212" t="n">
        <f aca="false">Z459*K459</f>
        <v>0.036482</v>
      </c>
      <c r="AR459" s="10" t="s">
        <v>176</v>
      </c>
      <c r="AT459" s="10" t="s">
        <v>172</v>
      </c>
      <c r="AU459" s="10" t="s">
        <v>112</v>
      </c>
      <c r="AY459" s="10" t="s">
        <v>171</v>
      </c>
      <c r="BE459" s="127" t="n">
        <f aca="false">IF(U459="základní",N459,0)</f>
        <v>0</v>
      </c>
      <c r="BF459" s="127" t="n">
        <f aca="false">IF(U459="snížená",N459,0)</f>
        <v>0</v>
      </c>
      <c r="BG459" s="127" t="n">
        <f aca="false">IF(U459="zákl. přenesená",N459,0)</f>
        <v>0</v>
      </c>
      <c r="BH459" s="127" t="n">
        <f aca="false">IF(U459="sníž. přenesená",N459,0)</f>
        <v>0</v>
      </c>
      <c r="BI459" s="127" t="n">
        <f aca="false">IF(U459="nulová",N459,0)</f>
        <v>0</v>
      </c>
      <c r="BJ459" s="10" t="s">
        <v>93</v>
      </c>
      <c r="BK459" s="127" t="n">
        <f aca="false">ROUND(L459*K459,2)</f>
        <v>0</v>
      </c>
      <c r="BL459" s="10" t="s">
        <v>176</v>
      </c>
      <c r="BM459" s="10" t="s">
        <v>1367</v>
      </c>
    </row>
    <row r="460" s="213" customFormat="true" ht="16.5" hidden="false" customHeight="true" outlineLevel="0" collapsed="false">
      <c r="B460" s="214"/>
      <c r="C460" s="215"/>
      <c r="D460" s="215"/>
      <c r="E460" s="216"/>
      <c r="F460" s="217" t="s">
        <v>1368</v>
      </c>
      <c r="G460" s="217"/>
      <c r="H460" s="217"/>
      <c r="I460" s="217"/>
      <c r="J460" s="215"/>
      <c r="K460" s="218" t="n">
        <v>0.029</v>
      </c>
      <c r="L460" s="215"/>
      <c r="M460" s="215"/>
      <c r="N460" s="215"/>
      <c r="O460" s="215"/>
      <c r="P460" s="215"/>
      <c r="Q460" s="215"/>
      <c r="R460" s="219"/>
      <c r="T460" s="220"/>
      <c r="U460" s="215"/>
      <c r="V460" s="215"/>
      <c r="W460" s="215"/>
      <c r="X460" s="215"/>
      <c r="Y460" s="215"/>
      <c r="Z460" s="215"/>
      <c r="AA460" s="221"/>
      <c r="AT460" s="222" t="s">
        <v>179</v>
      </c>
      <c r="AU460" s="222" t="s">
        <v>112</v>
      </c>
      <c r="AV460" s="213" t="s">
        <v>112</v>
      </c>
      <c r="AW460" s="213" t="s">
        <v>39</v>
      </c>
      <c r="AX460" s="213" t="s">
        <v>85</v>
      </c>
      <c r="AY460" s="222" t="s">
        <v>171</v>
      </c>
    </row>
    <row r="461" s="224" customFormat="true" ht="16.5" hidden="false" customHeight="true" outlineLevel="0" collapsed="false">
      <c r="B461" s="225"/>
      <c r="C461" s="226"/>
      <c r="D461" s="226"/>
      <c r="E461" s="227"/>
      <c r="F461" s="228" t="s">
        <v>1369</v>
      </c>
      <c r="G461" s="228"/>
      <c r="H461" s="228"/>
      <c r="I461" s="228"/>
      <c r="J461" s="226"/>
      <c r="K461" s="227"/>
      <c r="L461" s="226"/>
      <c r="M461" s="226"/>
      <c r="N461" s="226"/>
      <c r="O461" s="226"/>
      <c r="P461" s="226"/>
      <c r="Q461" s="226"/>
      <c r="R461" s="229"/>
      <c r="T461" s="230"/>
      <c r="U461" s="226"/>
      <c r="V461" s="226"/>
      <c r="W461" s="226"/>
      <c r="X461" s="226"/>
      <c r="Y461" s="226"/>
      <c r="Z461" s="226"/>
      <c r="AA461" s="231"/>
      <c r="AT461" s="232" t="s">
        <v>179</v>
      </c>
      <c r="AU461" s="232" t="s">
        <v>112</v>
      </c>
      <c r="AV461" s="224" t="s">
        <v>93</v>
      </c>
      <c r="AW461" s="224" t="s">
        <v>39</v>
      </c>
      <c r="AX461" s="224" t="s">
        <v>85</v>
      </c>
      <c r="AY461" s="232" t="s">
        <v>171</v>
      </c>
    </row>
    <row r="462" s="233" customFormat="true" ht="16.5" hidden="false" customHeight="true" outlineLevel="0" collapsed="false">
      <c r="B462" s="234"/>
      <c r="C462" s="235"/>
      <c r="D462" s="235"/>
      <c r="E462" s="236"/>
      <c r="F462" s="237" t="s">
        <v>219</v>
      </c>
      <c r="G462" s="237"/>
      <c r="H462" s="237"/>
      <c r="I462" s="237"/>
      <c r="J462" s="235"/>
      <c r="K462" s="238" t="n">
        <v>0.029</v>
      </c>
      <c r="L462" s="235"/>
      <c r="M462" s="235"/>
      <c r="N462" s="235"/>
      <c r="O462" s="235"/>
      <c r="P462" s="235"/>
      <c r="Q462" s="235"/>
      <c r="R462" s="239"/>
      <c r="T462" s="240"/>
      <c r="U462" s="235"/>
      <c r="V462" s="235"/>
      <c r="W462" s="235"/>
      <c r="X462" s="235"/>
      <c r="Y462" s="235"/>
      <c r="Z462" s="235"/>
      <c r="AA462" s="241"/>
      <c r="AT462" s="242" t="s">
        <v>179</v>
      </c>
      <c r="AU462" s="242" t="s">
        <v>112</v>
      </c>
      <c r="AV462" s="233" t="s">
        <v>176</v>
      </c>
      <c r="AW462" s="233" t="s">
        <v>39</v>
      </c>
      <c r="AX462" s="233" t="s">
        <v>93</v>
      </c>
      <c r="AY462" s="242" t="s">
        <v>171</v>
      </c>
    </row>
    <row r="463" s="32" customFormat="true" ht="25.5" hidden="false" customHeight="true" outlineLevel="0" collapsed="false">
      <c r="B463" s="33"/>
      <c r="C463" s="203" t="s">
        <v>601</v>
      </c>
      <c r="D463" s="203" t="s">
        <v>172</v>
      </c>
      <c r="E463" s="204" t="s">
        <v>1370</v>
      </c>
      <c r="F463" s="205" t="s">
        <v>1371</v>
      </c>
      <c r="G463" s="205"/>
      <c r="H463" s="205"/>
      <c r="I463" s="205"/>
      <c r="J463" s="206" t="s">
        <v>261</v>
      </c>
      <c r="K463" s="207" t="n">
        <v>4.948</v>
      </c>
      <c r="L463" s="208" t="n">
        <v>0</v>
      </c>
      <c r="M463" s="208"/>
      <c r="N463" s="209" t="n">
        <f aca="false">ROUND(L463*K463,2)</f>
        <v>0</v>
      </c>
      <c r="O463" s="209"/>
      <c r="P463" s="209"/>
      <c r="Q463" s="209"/>
      <c r="R463" s="35"/>
      <c r="T463" s="210"/>
      <c r="U463" s="44" t="s">
        <v>50</v>
      </c>
      <c r="V463" s="34"/>
      <c r="W463" s="211" t="n">
        <f aca="false">V463*K463</f>
        <v>0</v>
      </c>
      <c r="X463" s="211" t="n">
        <v>0</v>
      </c>
      <c r="Y463" s="211" t="n">
        <f aca="false">X463*K463</f>
        <v>0</v>
      </c>
      <c r="Z463" s="211" t="n">
        <v>0.122</v>
      </c>
      <c r="AA463" s="212" t="n">
        <f aca="false">Z463*K463</f>
        <v>0.603656</v>
      </c>
      <c r="AR463" s="10" t="s">
        <v>176</v>
      </c>
      <c r="AT463" s="10" t="s">
        <v>172</v>
      </c>
      <c r="AU463" s="10" t="s">
        <v>112</v>
      </c>
      <c r="AY463" s="10" t="s">
        <v>171</v>
      </c>
      <c r="BE463" s="127" t="n">
        <f aca="false">IF(U463="základní",N463,0)</f>
        <v>0</v>
      </c>
      <c r="BF463" s="127" t="n">
        <f aca="false">IF(U463="snížená",N463,0)</f>
        <v>0</v>
      </c>
      <c r="BG463" s="127" t="n">
        <f aca="false">IF(U463="zákl. přenesená",N463,0)</f>
        <v>0</v>
      </c>
      <c r="BH463" s="127" t="n">
        <f aca="false">IF(U463="sníž. přenesená",N463,0)</f>
        <v>0</v>
      </c>
      <c r="BI463" s="127" t="n">
        <f aca="false">IF(U463="nulová",N463,0)</f>
        <v>0</v>
      </c>
      <c r="BJ463" s="10" t="s">
        <v>93</v>
      </c>
      <c r="BK463" s="127" t="n">
        <f aca="false">ROUND(L463*K463,2)</f>
        <v>0</v>
      </c>
      <c r="BL463" s="10" t="s">
        <v>176</v>
      </c>
      <c r="BM463" s="10" t="s">
        <v>1372</v>
      </c>
    </row>
    <row r="464" s="213" customFormat="true" ht="16.5" hidden="false" customHeight="true" outlineLevel="0" collapsed="false">
      <c r="B464" s="214"/>
      <c r="C464" s="215"/>
      <c r="D464" s="215"/>
      <c r="E464" s="216"/>
      <c r="F464" s="217" t="s">
        <v>1373</v>
      </c>
      <c r="G464" s="217"/>
      <c r="H464" s="217"/>
      <c r="I464" s="217"/>
      <c r="J464" s="215"/>
      <c r="K464" s="218" t="n">
        <v>4.948</v>
      </c>
      <c r="L464" s="215"/>
      <c r="M464" s="215"/>
      <c r="N464" s="215"/>
      <c r="O464" s="215"/>
      <c r="P464" s="215"/>
      <c r="Q464" s="215"/>
      <c r="R464" s="219"/>
      <c r="T464" s="220"/>
      <c r="U464" s="215"/>
      <c r="V464" s="215"/>
      <c r="W464" s="215"/>
      <c r="X464" s="215"/>
      <c r="Y464" s="215"/>
      <c r="Z464" s="215"/>
      <c r="AA464" s="221"/>
      <c r="AT464" s="222" t="s">
        <v>179</v>
      </c>
      <c r="AU464" s="222" t="s">
        <v>112</v>
      </c>
      <c r="AV464" s="213" t="s">
        <v>112</v>
      </c>
      <c r="AW464" s="213" t="s">
        <v>39</v>
      </c>
      <c r="AX464" s="213" t="s">
        <v>85</v>
      </c>
      <c r="AY464" s="222" t="s">
        <v>171</v>
      </c>
    </row>
    <row r="465" s="224" customFormat="true" ht="16.5" hidden="false" customHeight="true" outlineLevel="0" collapsed="false">
      <c r="B465" s="225"/>
      <c r="C465" s="226"/>
      <c r="D465" s="226"/>
      <c r="E465" s="227"/>
      <c r="F465" s="228" t="s">
        <v>1374</v>
      </c>
      <c r="G465" s="228"/>
      <c r="H465" s="228"/>
      <c r="I465" s="228"/>
      <c r="J465" s="226"/>
      <c r="K465" s="227"/>
      <c r="L465" s="226"/>
      <c r="M465" s="226"/>
      <c r="N465" s="226"/>
      <c r="O465" s="226"/>
      <c r="P465" s="226"/>
      <c r="Q465" s="226"/>
      <c r="R465" s="229"/>
      <c r="T465" s="230"/>
      <c r="U465" s="226"/>
      <c r="V465" s="226"/>
      <c r="W465" s="226"/>
      <c r="X465" s="226"/>
      <c r="Y465" s="226"/>
      <c r="Z465" s="226"/>
      <c r="AA465" s="231"/>
      <c r="AT465" s="232" t="s">
        <v>179</v>
      </c>
      <c r="AU465" s="232" t="s">
        <v>112</v>
      </c>
      <c r="AV465" s="224" t="s">
        <v>93</v>
      </c>
      <c r="AW465" s="224" t="s">
        <v>39</v>
      </c>
      <c r="AX465" s="224" t="s">
        <v>85</v>
      </c>
      <c r="AY465" s="232" t="s">
        <v>171</v>
      </c>
    </row>
    <row r="466" s="233" customFormat="true" ht="16.5" hidden="false" customHeight="true" outlineLevel="0" collapsed="false">
      <c r="B466" s="234"/>
      <c r="C466" s="235"/>
      <c r="D466" s="235"/>
      <c r="E466" s="236"/>
      <c r="F466" s="237" t="s">
        <v>219</v>
      </c>
      <c r="G466" s="237"/>
      <c r="H466" s="237"/>
      <c r="I466" s="237"/>
      <c r="J466" s="235"/>
      <c r="K466" s="238" t="n">
        <v>4.948</v>
      </c>
      <c r="L466" s="235"/>
      <c r="M466" s="235"/>
      <c r="N466" s="235"/>
      <c r="O466" s="235"/>
      <c r="P466" s="235"/>
      <c r="Q466" s="235"/>
      <c r="R466" s="239"/>
      <c r="T466" s="240"/>
      <c r="U466" s="235"/>
      <c r="V466" s="235"/>
      <c r="W466" s="235"/>
      <c r="X466" s="235"/>
      <c r="Y466" s="235"/>
      <c r="Z466" s="235"/>
      <c r="AA466" s="241"/>
      <c r="AT466" s="242" t="s">
        <v>179</v>
      </c>
      <c r="AU466" s="242" t="s">
        <v>112</v>
      </c>
      <c r="AV466" s="233" t="s">
        <v>176</v>
      </c>
      <c r="AW466" s="233" t="s">
        <v>39</v>
      </c>
      <c r="AX466" s="233" t="s">
        <v>93</v>
      </c>
      <c r="AY466" s="242" t="s">
        <v>171</v>
      </c>
    </row>
    <row r="467" s="32" customFormat="true" ht="38.25" hidden="false" customHeight="true" outlineLevel="0" collapsed="false">
      <c r="B467" s="33"/>
      <c r="C467" s="203" t="s">
        <v>605</v>
      </c>
      <c r="D467" s="203" t="s">
        <v>172</v>
      </c>
      <c r="E467" s="204" t="s">
        <v>1375</v>
      </c>
      <c r="F467" s="205" t="s">
        <v>1376</v>
      </c>
      <c r="G467" s="205"/>
      <c r="H467" s="205"/>
      <c r="I467" s="205"/>
      <c r="J467" s="206" t="s">
        <v>175</v>
      </c>
      <c r="K467" s="207" t="n">
        <v>1.126</v>
      </c>
      <c r="L467" s="208" t="n">
        <v>0</v>
      </c>
      <c r="M467" s="208"/>
      <c r="N467" s="209" t="n">
        <f aca="false">ROUND(L467*K467,2)</f>
        <v>0</v>
      </c>
      <c r="O467" s="209"/>
      <c r="P467" s="209"/>
      <c r="Q467" s="209"/>
      <c r="R467" s="35"/>
      <c r="T467" s="210"/>
      <c r="U467" s="44" t="s">
        <v>50</v>
      </c>
      <c r="V467" s="34"/>
      <c r="W467" s="211" t="n">
        <f aca="false">V467*K467</f>
        <v>0</v>
      </c>
      <c r="X467" s="211" t="n">
        <v>0</v>
      </c>
      <c r="Y467" s="211" t="n">
        <f aca="false">X467*K467</f>
        <v>0</v>
      </c>
      <c r="Z467" s="211" t="n">
        <v>2.2</v>
      </c>
      <c r="AA467" s="212" t="n">
        <f aca="false">Z467*K467</f>
        <v>2.4772</v>
      </c>
      <c r="AR467" s="10" t="s">
        <v>176</v>
      </c>
      <c r="AT467" s="10" t="s">
        <v>172</v>
      </c>
      <c r="AU467" s="10" t="s">
        <v>112</v>
      </c>
      <c r="AY467" s="10" t="s">
        <v>171</v>
      </c>
      <c r="BE467" s="127" t="n">
        <f aca="false">IF(U467="základní",N467,0)</f>
        <v>0</v>
      </c>
      <c r="BF467" s="127" t="n">
        <f aca="false">IF(U467="snížená",N467,0)</f>
        <v>0</v>
      </c>
      <c r="BG467" s="127" t="n">
        <f aca="false">IF(U467="zákl. přenesená",N467,0)</f>
        <v>0</v>
      </c>
      <c r="BH467" s="127" t="n">
        <f aca="false">IF(U467="sníž. přenesená",N467,0)</f>
        <v>0</v>
      </c>
      <c r="BI467" s="127" t="n">
        <f aca="false">IF(U467="nulová",N467,0)</f>
        <v>0</v>
      </c>
      <c r="BJ467" s="10" t="s">
        <v>93</v>
      </c>
      <c r="BK467" s="127" t="n">
        <f aca="false">ROUND(L467*K467,2)</f>
        <v>0</v>
      </c>
      <c r="BL467" s="10" t="s">
        <v>176</v>
      </c>
      <c r="BM467" s="10" t="s">
        <v>1377</v>
      </c>
    </row>
    <row r="468" s="213" customFormat="true" ht="16.5" hidden="false" customHeight="true" outlineLevel="0" collapsed="false">
      <c r="B468" s="214"/>
      <c r="C468" s="215"/>
      <c r="D468" s="215"/>
      <c r="E468" s="216"/>
      <c r="F468" s="217" t="s">
        <v>1378</v>
      </c>
      <c r="G468" s="217"/>
      <c r="H468" s="217"/>
      <c r="I468" s="217"/>
      <c r="J468" s="215"/>
      <c r="K468" s="218" t="n">
        <v>1.126</v>
      </c>
      <c r="L468" s="215"/>
      <c r="M468" s="215"/>
      <c r="N468" s="215"/>
      <c r="O468" s="215"/>
      <c r="P468" s="215"/>
      <c r="Q468" s="215"/>
      <c r="R468" s="219"/>
      <c r="T468" s="220"/>
      <c r="U468" s="215"/>
      <c r="V468" s="215"/>
      <c r="W468" s="215"/>
      <c r="X468" s="215"/>
      <c r="Y468" s="215"/>
      <c r="Z468" s="215"/>
      <c r="AA468" s="221"/>
      <c r="AT468" s="222" t="s">
        <v>179</v>
      </c>
      <c r="AU468" s="222" t="s">
        <v>112</v>
      </c>
      <c r="AV468" s="213" t="s">
        <v>112</v>
      </c>
      <c r="AW468" s="213" t="s">
        <v>39</v>
      </c>
      <c r="AX468" s="213" t="s">
        <v>85</v>
      </c>
      <c r="AY468" s="222" t="s">
        <v>171</v>
      </c>
    </row>
    <row r="469" s="224" customFormat="true" ht="16.5" hidden="false" customHeight="true" outlineLevel="0" collapsed="false">
      <c r="B469" s="225"/>
      <c r="C469" s="226"/>
      <c r="D469" s="226"/>
      <c r="E469" s="227"/>
      <c r="F469" s="228" t="s">
        <v>1379</v>
      </c>
      <c r="G469" s="228"/>
      <c r="H469" s="228"/>
      <c r="I469" s="228"/>
      <c r="J469" s="226"/>
      <c r="K469" s="227"/>
      <c r="L469" s="226"/>
      <c r="M469" s="226"/>
      <c r="N469" s="226"/>
      <c r="O469" s="226"/>
      <c r="P469" s="226"/>
      <c r="Q469" s="226"/>
      <c r="R469" s="229"/>
      <c r="T469" s="230"/>
      <c r="U469" s="226"/>
      <c r="V469" s="226"/>
      <c r="W469" s="226"/>
      <c r="X469" s="226"/>
      <c r="Y469" s="226"/>
      <c r="Z469" s="226"/>
      <c r="AA469" s="231"/>
      <c r="AT469" s="232" t="s">
        <v>179</v>
      </c>
      <c r="AU469" s="232" t="s">
        <v>112</v>
      </c>
      <c r="AV469" s="224" t="s">
        <v>93</v>
      </c>
      <c r="AW469" s="224" t="s">
        <v>39</v>
      </c>
      <c r="AX469" s="224" t="s">
        <v>85</v>
      </c>
      <c r="AY469" s="232" t="s">
        <v>171</v>
      </c>
    </row>
    <row r="470" s="233" customFormat="true" ht="16.5" hidden="false" customHeight="true" outlineLevel="0" collapsed="false">
      <c r="B470" s="234"/>
      <c r="C470" s="235"/>
      <c r="D470" s="235"/>
      <c r="E470" s="236"/>
      <c r="F470" s="237" t="s">
        <v>219</v>
      </c>
      <c r="G470" s="237"/>
      <c r="H470" s="237"/>
      <c r="I470" s="237"/>
      <c r="J470" s="235"/>
      <c r="K470" s="238" t="n">
        <v>1.126</v>
      </c>
      <c r="L470" s="235"/>
      <c r="M470" s="235"/>
      <c r="N470" s="235"/>
      <c r="O470" s="235"/>
      <c r="P470" s="235"/>
      <c r="Q470" s="235"/>
      <c r="R470" s="239"/>
      <c r="T470" s="240"/>
      <c r="U470" s="235"/>
      <c r="V470" s="235"/>
      <c r="W470" s="235"/>
      <c r="X470" s="235"/>
      <c r="Y470" s="235"/>
      <c r="Z470" s="235"/>
      <c r="AA470" s="241"/>
      <c r="AT470" s="242" t="s">
        <v>179</v>
      </c>
      <c r="AU470" s="242" t="s">
        <v>112</v>
      </c>
      <c r="AV470" s="233" t="s">
        <v>176</v>
      </c>
      <c r="AW470" s="233" t="s">
        <v>39</v>
      </c>
      <c r="AX470" s="233" t="s">
        <v>93</v>
      </c>
      <c r="AY470" s="242" t="s">
        <v>171</v>
      </c>
    </row>
    <row r="471" s="32" customFormat="true" ht="38.25" hidden="false" customHeight="true" outlineLevel="0" collapsed="false">
      <c r="B471" s="33"/>
      <c r="C471" s="203" t="s">
        <v>609</v>
      </c>
      <c r="D471" s="203" t="s">
        <v>172</v>
      </c>
      <c r="E471" s="204" t="s">
        <v>1380</v>
      </c>
      <c r="F471" s="205" t="s">
        <v>1381</v>
      </c>
      <c r="G471" s="205"/>
      <c r="H471" s="205"/>
      <c r="I471" s="205"/>
      <c r="J471" s="206" t="s">
        <v>175</v>
      </c>
      <c r="K471" s="207" t="n">
        <v>1.877</v>
      </c>
      <c r="L471" s="208" t="n">
        <v>0</v>
      </c>
      <c r="M471" s="208"/>
      <c r="N471" s="209" t="n">
        <f aca="false">ROUND(L471*K471,2)</f>
        <v>0</v>
      </c>
      <c r="O471" s="209"/>
      <c r="P471" s="209"/>
      <c r="Q471" s="209"/>
      <c r="R471" s="35"/>
      <c r="T471" s="210"/>
      <c r="U471" s="44" t="s">
        <v>50</v>
      </c>
      <c r="V471" s="34"/>
      <c r="W471" s="211" t="n">
        <f aca="false">V471*K471</f>
        <v>0</v>
      </c>
      <c r="X471" s="211" t="n">
        <v>0</v>
      </c>
      <c r="Y471" s="211" t="n">
        <f aca="false">X471*K471</f>
        <v>0</v>
      </c>
      <c r="Z471" s="211" t="n">
        <v>2.2</v>
      </c>
      <c r="AA471" s="212" t="n">
        <f aca="false">Z471*K471</f>
        <v>4.1294</v>
      </c>
      <c r="AR471" s="10" t="s">
        <v>176</v>
      </c>
      <c r="AT471" s="10" t="s">
        <v>172</v>
      </c>
      <c r="AU471" s="10" t="s">
        <v>112</v>
      </c>
      <c r="AY471" s="10" t="s">
        <v>171</v>
      </c>
      <c r="BE471" s="127" t="n">
        <f aca="false">IF(U471="základní",N471,0)</f>
        <v>0</v>
      </c>
      <c r="BF471" s="127" t="n">
        <f aca="false">IF(U471="snížená",N471,0)</f>
        <v>0</v>
      </c>
      <c r="BG471" s="127" t="n">
        <f aca="false">IF(U471="zákl. přenesená",N471,0)</f>
        <v>0</v>
      </c>
      <c r="BH471" s="127" t="n">
        <f aca="false">IF(U471="sníž. přenesená",N471,0)</f>
        <v>0</v>
      </c>
      <c r="BI471" s="127" t="n">
        <f aca="false">IF(U471="nulová",N471,0)</f>
        <v>0</v>
      </c>
      <c r="BJ471" s="10" t="s">
        <v>93</v>
      </c>
      <c r="BK471" s="127" t="n">
        <f aca="false">ROUND(L471*K471,2)</f>
        <v>0</v>
      </c>
      <c r="BL471" s="10" t="s">
        <v>176</v>
      </c>
      <c r="BM471" s="10" t="s">
        <v>1382</v>
      </c>
    </row>
    <row r="472" s="213" customFormat="true" ht="16.5" hidden="false" customHeight="true" outlineLevel="0" collapsed="false">
      <c r="B472" s="214"/>
      <c r="C472" s="215"/>
      <c r="D472" s="215"/>
      <c r="E472" s="216"/>
      <c r="F472" s="217" t="s">
        <v>1096</v>
      </c>
      <c r="G472" s="217"/>
      <c r="H472" s="217"/>
      <c r="I472" s="217"/>
      <c r="J472" s="215"/>
      <c r="K472" s="218" t="n">
        <v>1.877</v>
      </c>
      <c r="L472" s="215"/>
      <c r="M472" s="215"/>
      <c r="N472" s="215"/>
      <c r="O472" s="215"/>
      <c r="P472" s="215"/>
      <c r="Q472" s="215"/>
      <c r="R472" s="219"/>
      <c r="T472" s="220"/>
      <c r="U472" s="215"/>
      <c r="V472" s="215"/>
      <c r="W472" s="215"/>
      <c r="X472" s="215"/>
      <c r="Y472" s="215"/>
      <c r="Z472" s="215"/>
      <c r="AA472" s="221"/>
      <c r="AT472" s="222" t="s">
        <v>179</v>
      </c>
      <c r="AU472" s="222" t="s">
        <v>112</v>
      </c>
      <c r="AV472" s="213" t="s">
        <v>112</v>
      </c>
      <c r="AW472" s="213" t="s">
        <v>39</v>
      </c>
      <c r="AX472" s="213" t="s">
        <v>85</v>
      </c>
      <c r="AY472" s="222" t="s">
        <v>171</v>
      </c>
    </row>
    <row r="473" s="224" customFormat="true" ht="16.5" hidden="false" customHeight="true" outlineLevel="0" collapsed="false">
      <c r="B473" s="225"/>
      <c r="C473" s="226"/>
      <c r="D473" s="226"/>
      <c r="E473" s="227"/>
      <c r="F473" s="228" t="s">
        <v>1379</v>
      </c>
      <c r="G473" s="228"/>
      <c r="H473" s="228"/>
      <c r="I473" s="228"/>
      <c r="J473" s="226"/>
      <c r="K473" s="227"/>
      <c r="L473" s="226"/>
      <c r="M473" s="226"/>
      <c r="N473" s="226"/>
      <c r="O473" s="226"/>
      <c r="P473" s="226"/>
      <c r="Q473" s="226"/>
      <c r="R473" s="229"/>
      <c r="T473" s="230"/>
      <c r="U473" s="226"/>
      <c r="V473" s="226"/>
      <c r="W473" s="226"/>
      <c r="X473" s="226"/>
      <c r="Y473" s="226"/>
      <c r="Z473" s="226"/>
      <c r="AA473" s="231"/>
      <c r="AT473" s="232" t="s">
        <v>179</v>
      </c>
      <c r="AU473" s="232" t="s">
        <v>112</v>
      </c>
      <c r="AV473" s="224" t="s">
        <v>93</v>
      </c>
      <c r="AW473" s="224" t="s">
        <v>39</v>
      </c>
      <c r="AX473" s="224" t="s">
        <v>85</v>
      </c>
      <c r="AY473" s="232" t="s">
        <v>171</v>
      </c>
    </row>
    <row r="474" s="233" customFormat="true" ht="16.5" hidden="false" customHeight="true" outlineLevel="0" collapsed="false">
      <c r="B474" s="234"/>
      <c r="C474" s="235"/>
      <c r="D474" s="235"/>
      <c r="E474" s="236"/>
      <c r="F474" s="237" t="s">
        <v>219</v>
      </c>
      <c r="G474" s="237"/>
      <c r="H474" s="237"/>
      <c r="I474" s="237"/>
      <c r="J474" s="235"/>
      <c r="K474" s="238" t="n">
        <v>1.877</v>
      </c>
      <c r="L474" s="235"/>
      <c r="M474" s="235"/>
      <c r="N474" s="235"/>
      <c r="O474" s="235"/>
      <c r="P474" s="235"/>
      <c r="Q474" s="235"/>
      <c r="R474" s="239"/>
      <c r="T474" s="240"/>
      <c r="U474" s="235"/>
      <c r="V474" s="235"/>
      <c r="W474" s="235"/>
      <c r="X474" s="235"/>
      <c r="Y474" s="235"/>
      <c r="Z474" s="235"/>
      <c r="AA474" s="241"/>
      <c r="AT474" s="242" t="s">
        <v>179</v>
      </c>
      <c r="AU474" s="242" t="s">
        <v>112</v>
      </c>
      <c r="AV474" s="233" t="s">
        <v>176</v>
      </c>
      <c r="AW474" s="233" t="s">
        <v>39</v>
      </c>
      <c r="AX474" s="233" t="s">
        <v>93</v>
      </c>
      <c r="AY474" s="242" t="s">
        <v>171</v>
      </c>
    </row>
    <row r="475" s="32" customFormat="true" ht="38.25" hidden="false" customHeight="true" outlineLevel="0" collapsed="false">
      <c r="B475" s="33"/>
      <c r="C475" s="203" t="s">
        <v>613</v>
      </c>
      <c r="D475" s="203" t="s">
        <v>172</v>
      </c>
      <c r="E475" s="204" t="s">
        <v>1383</v>
      </c>
      <c r="F475" s="205" t="s">
        <v>1384</v>
      </c>
      <c r="G475" s="205"/>
      <c r="H475" s="205"/>
      <c r="I475" s="205"/>
      <c r="J475" s="206" t="s">
        <v>175</v>
      </c>
      <c r="K475" s="207" t="n">
        <v>1.126</v>
      </c>
      <c r="L475" s="208" t="n">
        <v>0</v>
      </c>
      <c r="M475" s="208"/>
      <c r="N475" s="209" t="n">
        <f aca="false">ROUND(L475*K475,2)</f>
        <v>0</v>
      </c>
      <c r="O475" s="209"/>
      <c r="P475" s="209"/>
      <c r="Q475" s="209"/>
      <c r="R475" s="35"/>
      <c r="T475" s="210"/>
      <c r="U475" s="44" t="s">
        <v>50</v>
      </c>
      <c r="V475" s="34"/>
      <c r="W475" s="211" t="n">
        <f aca="false">V475*K475</f>
        <v>0</v>
      </c>
      <c r="X475" s="211" t="n">
        <v>0</v>
      </c>
      <c r="Y475" s="211" t="n">
        <f aca="false">X475*K475</f>
        <v>0</v>
      </c>
      <c r="Z475" s="211" t="n">
        <v>0.044</v>
      </c>
      <c r="AA475" s="212" t="n">
        <f aca="false">Z475*K475</f>
        <v>0.049544</v>
      </c>
      <c r="AR475" s="10" t="s">
        <v>176</v>
      </c>
      <c r="AT475" s="10" t="s">
        <v>172</v>
      </c>
      <c r="AU475" s="10" t="s">
        <v>112</v>
      </c>
      <c r="AY475" s="10" t="s">
        <v>171</v>
      </c>
      <c r="BE475" s="127" t="n">
        <f aca="false">IF(U475="základní",N475,0)</f>
        <v>0</v>
      </c>
      <c r="BF475" s="127" t="n">
        <f aca="false">IF(U475="snížená",N475,0)</f>
        <v>0</v>
      </c>
      <c r="BG475" s="127" t="n">
        <f aca="false">IF(U475="zákl. přenesená",N475,0)</f>
        <v>0</v>
      </c>
      <c r="BH475" s="127" t="n">
        <f aca="false">IF(U475="sníž. přenesená",N475,0)</f>
        <v>0</v>
      </c>
      <c r="BI475" s="127" t="n">
        <f aca="false">IF(U475="nulová",N475,0)</f>
        <v>0</v>
      </c>
      <c r="BJ475" s="10" t="s">
        <v>93</v>
      </c>
      <c r="BK475" s="127" t="n">
        <f aca="false">ROUND(L475*K475,2)</f>
        <v>0</v>
      </c>
      <c r="BL475" s="10" t="s">
        <v>176</v>
      </c>
      <c r="BM475" s="10" t="s">
        <v>1385</v>
      </c>
    </row>
    <row r="476" s="32" customFormat="true" ht="38.25" hidden="false" customHeight="true" outlineLevel="0" collapsed="false">
      <c r="B476" s="33"/>
      <c r="C476" s="203" t="s">
        <v>618</v>
      </c>
      <c r="D476" s="203" t="s">
        <v>172</v>
      </c>
      <c r="E476" s="204" t="s">
        <v>1386</v>
      </c>
      <c r="F476" s="205" t="s">
        <v>1387</v>
      </c>
      <c r="G476" s="205"/>
      <c r="H476" s="205"/>
      <c r="I476" s="205"/>
      <c r="J476" s="206" t="s">
        <v>175</v>
      </c>
      <c r="K476" s="207" t="n">
        <v>1.877</v>
      </c>
      <c r="L476" s="208" t="n">
        <v>0</v>
      </c>
      <c r="M476" s="208"/>
      <c r="N476" s="209" t="n">
        <f aca="false">ROUND(L476*K476,2)</f>
        <v>0</v>
      </c>
      <c r="O476" s="209"/>
      <c r="P476" s="209"/>
      <c r="Q476" s="209"/>
      <c r="R476" s="35"/>
      <c r="T476" s="210"/>
      <c r="U476" s="44" t="s">
        <v>50</v>
      </c>
      <c r="V476" s="34"/>
      <c r="W476" s="211" t="n">
        <f aca="false">V476*K476</f>
        <v>0</v>
      </c>
      <c r="X476" s="211" t="n">
        <v>0</v>
      </c>
      <c r="Y476" s="211" t="n">
        <f aca="false">X476*K476</f>
        <v>0</v>
      </c>
      <c r="Z476" s="211" t="n">
        <v>0.029</v>
      </c>
      <c r="AA476" s="212" t="n">
        <f aca="false">Z476*K476</f>
        <v>0.054433</v>
      </c>
      <c r="AR476" s="10" t="s">
        <v>176</v>
      </c>
      <c r="AT476" s="10" t="s">
        <v>172</v>
      </c>
      <c r="AU476" s="10" t="s">
        <v>112</v>
      </c>
      <c r="AY476" s="10" t="s">
        <v>171</v>
      </c>
      <c r="BE476" s="127" t="n">
        <f aca="false">IF(U476="základní",N476,0)</f>
        <v>0</v>
      </c>
      <c r="BF476" s="127" t="n">
        <f aca="false">IF(U476="snížená",N476,0)</f>
        <v>0</v>
      </c>
      <c r="BG476" s="127" t="n">
        <f aca="false">IF(U476="zákl. přenesená",N476,0)</f>
        <v>0</v>
      </c>
      <c r="BH476" s="127" t="n">
        <f aca="false">IF(U476="sníž. přenesená",N476,0)</f>
        <v>0</v>
      </c>
      <c r="BI476" s="127" t="n">
        <f aca="false">IF(U476="nulová",N476,0)</f>
        <v>0</v>
      </c>
      <c r="BJ476" s="10" t="s">
        <v>93</v>
      </c>
      <c r="BK476" s="127" t="n">
        <f aca="false">ROUND(L476*K476,2)</f>
        <v>0</v>
      </c>
      <c r="BL476" s="10" t="s">
        <v>176</v>
      </c>
      <c r="BM476" s="10" t="s">
        <v>1388</v>
      </c>
    </row>
    <row r="477" s="32" customFormat="true" ht="25.5" hidden="false" customHeight="true" outlineLevel="0" collapsed="false">
      <c r="B477" s="33"/>
      <c r="C477" s="203" t="s">
        <v>622</v>
      </c>
      <c r="D477" s="203" t="s">
        <v>172</v>
      </c>
      <c r="E477" s="204" t="s">
        <v>1389</v>
      </c>
      <c r="F477" s="205" t="s">
        <v>1390</v>
      </c>
      <c r="G477" s="205"/>
      <c r="H477" s="205"/>
      <c r="I477" s="205"/>
      <c r="J477" s="206" t="s">
        <v>175</v>
      </c>
      <c r="K477" s="207" t="n">
        <v>1.979</v>
      </c>
      <c r="L477" s="208" t="n">
        <v>0</v>
      </c>
      <c r="M477" s="208"/>
      <c r="N477" s="209" t="n">
        <f aca="false">ROUND(L477*K477,2)</f>
        <v>0</v>
      </c>
      <c r="O477" s="209"/>
      <c r="P477" s="209"/>
      <c r="Q477" s="209"/>
      <c r="R477" s="35"/>
      <c r="T477" s="210"/>
      <c r="U477" s="44" t="s">
        <v>50</v>
      </c>
      <c r="V477" s="34"/>
      <c r="W477" s="211" t="n">
        <f aca="false">V477*K477</f>
        <v>0</v>
      </c>
      <c r="X477" s="211" t="n">
        <v>0</v>
      </c>
      <c r="Y477" s="211" t="n">
        <f aca="false">X477*K477</f>
        <v>0</v>
      </c>
      <c r="Z477" s="211" t="n">
        <v>1.4</v>
      </c>
      <c r="AA477" s="212" t="n">
        <f aca="false">Z477*K477</f>
        <v>2.7706</v>
      </c>
      <c r="AR477" s="10" t="s">
        <v>176</v>
      </c>
      <c r="AT477" s="10" t="s">
        <v>172</v>
      </c>
      <c r="AU477" s="10" t="s">
        <v>112</v>
      </c>
      <c r="AY477" s="10" t="s">
        <v>171</v>
      </c>
      <c r="BE477" s="127" t="n">
        <f aca="false">IF(U477="základní",N477,0)</f>
        <v>0</v>
      </c>
      <c r="BF477" s="127" t="n">
        <f aca="false">IF(U477="snížená",N477,0)</f>
        <v>0</v>
      </c>
      <c r="BG477" s="127" t="n">
        <f aca="false">IF(U477="zákl. přenesená",N477,0)</f>
        <v>0</v>
      </c>
      <c r="BH477" s="127" t="n">
        <f aca="false">IF(U477="sníž. přenesená",N477,0)</f>
        <v>0</v>
      </c>
      <c r="BI477" s="127" t="n">
        <f aca="false">IF(U477="nulová",N477,0)</f>
        <v>0</v>
      </c>
      <c r="BJ477" s="10" t="s">
        <v>93</v>
      </c>
      <c r="BK477" s="127" t="n">
        <f aca="false">ROUND(L477*K477,2)</f>
        <v>0</v>
      </c>
      <c r="BL477" s="10" t="s">
        <v>176</v>
      </c>
      <c r="BM477" s="10" t="s">
        <v>1391</v>
      </c>
    </row>
    <row r="478" s="213" customFormat="true" ht="25.5" hidden="false" customHeight="true" outlineLevel="0" collapsed="false">
      <c r="B478" s="214"/>
      <c r="C478" s="215"/>
      <c r="D478" s="215"/>
      <c r="E478" s="216"/>
      <c r="F478" s="217" t="s">
        <v>1392</v>
      </c>
      <c r="G478" s="217"/>
      <c r="H478" s="217"/>
      <c r="I478" s="217"/>
      <c r="J478" s="215"/>
      <c r="K478" s="218" t="n">
        <v>1.979</v>
      </c>
      <c r="L478" s="215"/>
      <c r="M478" s="215"/>
      <c r="N478" s="215"/>
      <c r="O478" s="215"/>
      <c r="P478" s="215"/>
      <c r="Q478" s="215"/>
      <c r="R478" s="219"/>
      <c r="T478" s="220"/>
      <c r="U478" s="215"/>
      <c r="V478" s="215"/>
      <c r="W478" s="215"/>
      <c r="X478" s="215"/>
      <c r="Y478" s="215"/>
      <c r="Z478" s="215"/>
      <c r="AA478" s="221"/>
      <c r="AT478" s="222" t="s">
        <v>179</v>
      </c>
      <c r="AU478" s="222" t="s">
        <v>112</v>
      </c>
      <c r="AV478" s="213" t="s">
        <v>112</v>
      </c>
      <c r="AW478" s="213" t="s">
        <v>39</v>
      </c>
      <c r="AX478" s="213" t="s">
        <v>85</v>
      </c>
      <c r="AY478" s="222" t="s">
        <v>171</v>
      </c>
    </row>
    <row r="479" s="224" customFormat="true" ht="16.5" hidden="false" customHeight="true" outlineLevel="0" collapsed="false">
      <c r="B479" s="225"/>
      <c r="C479" s="226"/>
      <c r="D479" s="226"/>
      <c r="E479" s="227"/>
      <c r="F479" s="228" t="s">
        <v>1393</v>
      </c>
      <c r="G479" s="228"/>
      <c r="H479" s="228"/>
      <c r="I479" s="228"/>
      <c r="J479" s="226"/>
      <c r="K479" s="227"/>
      <c r="L479" s="226"/>
      <c r="M479" s="226"/>
      <c r="N479" s="226"/>
      <c r="O479" s="226"/>
      <c r="P479" s="226"/>
      <c r="Q479" s="226"/>
      <c r="R479" s="229"/>
      <c r="T479" s="230"/>
      <c r="U479" s="226"/>
      <c r="V479" s="226"/>
      <c r="W479" s="226"/>
      <c r="X479" s="226"/>
      <c r="Y479" s="226"/>
      <c r="Z479" s="226"/>
      <c r="AA479" s="231"/>
      <c r="AT479" s="232" t="s">
        <v>179</v>
      </c>
      <c r="AU479" s="232" t="s">
        <v>112</v>
      </c>
      <c r="AV479" s="224" t="s">
        <v>93</v>
      </c>
      <c r="AW479" s="224" t="s">
        <v>39</v>
      </c>
      <c r="AX479" s="224" t="s">
        <v>85</v>
      </c>
      <c r="AY479" s="232" t="s">
        <v>171</v>
      </c>
    </row>
    <row r="480" s="233" customFormat="true" ht="25.5" hidden="false" customHeight="true" outlineLevel="0" collapsed="false">
      <c r="B480" s="234"/>
      <c r="C480" s="235"/>
      <c r="D480" s="235"/>
      <c r="E480" s="236"/>
      <c r="F480" s="237" t="s">
        <v>1394</v>
      </c>
      <c r="G480" s="237"/>
      <c r="H480" s="237"/>
      <c r="I480" s="237"/>
      <c r="J480" s="235"/>
      <c r="K480" s="238" t="n">
        <v>1.979</v>
      </c>
      <c r="L480" s="235"/>
      <c r="M480" s="235"/>
      <c r="N480" s="235"/>
      <c r="O480" s="235"/>
      <c r="P480" s="235"/>
      <c r="Q480" s="235"/>
      <c r="R480" s="239"/>
      <c r="T480" s="240"/>
      <c r="U480" s="235"/>
      <c r="V480" s="235"/>
      <c r="W480" s="235"/>
      <c r="X480" s="235"/>
      <c r="Y480" s="235"/>
      <c r="Z480" s="235"/>
      <c r="AA480" s="241"/>
      <c r="AT480" s="242" t="s">
        <v>179</v>
      </c>
      <c r="AU480" s="242" t="s">
        <v>112</v>
      </c>
      <c r="AV480" s="233" t="s">
        <v>176</v>
      </c>
      <c r="AW480" s="233" t="s">
        <v>39</v>
      </c>
      <c r="AX480" s="233" t="s">
        <v>93</v>
      </c>
      <c r="AY480" s="242" t="s">
        <v>171</v>
      </c>
    </row>
    <row r="481" s="32" customFormat="true" ht="25.5" hidden="false" customHeight="true" outlineLevel="0" collapsed="false">
      <c r="B481" s="33"/>
      <c r="C481" s="203" t="s">
        <v>628</v>
      </c>
      <c r="D481" s="203" t="s">
        <v>172</v>
      </c>
      <c r="E481" s="204" t="s">
        <v>1395</v>
      </c>
      <c r="F481" s="205" t="s">
        <v>1396</v>
      </c>
      <c r="G481" s="205"/>
      <c r="H481" s="205"/>
      <c r="I481" s="205"/>
      <c r="J481" s="206" t="s">
        <v>261</v>
      </c>
      <c r="K481" s="207" t="n">
        <v>3.28</v>
      </c>
      <c r="L481" s="208" t="n">
        <v>0</v>
      </c>
      <c r="M481" s="208"/>
      <c r="N481" s="209" t="n">
        <f aca="false">ROUND(L481*K481,2)</f>
        <v>0</v>
      </c>
      <c r="O481" s="209"/>
      <c r="P481" s="209"/>
      <c r="Q481" s="209"/>
      <c r="R481" s="35"/>
      <c r="T481" s="210"/>
      <c r="U481" s="44" t="s">
        <v>50</v>
      </c>
      <c r="V481" s="34"/>
      <c r="W481" s="211" t="n">
        <f aca="false">V481*K481</f>
        <v>0</v>
      </c>
      <c r="X481" s="211" t="n">
        <v>0</v>
      </c>
      <c r="Y481" s="211" t="n">
        <f aca="false">X481*K481</f>
        <v>0</v>
      </c>
      <c r="Z481" s="211" t="n">
        <v>0.075</v>
      </c>
      <c r="AA481" s="212" t="n">
        <f aca="false">Z481*K481</f>
        <v>0.246</v>
      </c>
      <c r="AR481" s="10" t="s">
        <v>176</v>
      </c>
      <c r="AT481" s="10" t="s">
        <v>172</v>
      </c>
      <c r="AU481" s="10" t="s">
        <v>112</v>
      </c>
      <c r="AY481" s="10" t="s">
        <v>171</v>
      </c>
      <c r="BE481" s="127" t="n">
        <f aca="false">IF(U481="základní",N481,0)</f>
        <v>0</v>
      </c>
      <c r="BF481" s="127" t="n">
        <f aca="false">IF(U481="snížená",N481,0)</f>
        <v>0</v>
      </c>
      <c r="BG481" s="127" t="n">
        <f aca="false">IF(U481="zákl. přenesená",N481,0)</f>
        <v>0</v>
      </c>
      <c r="BH481" s="127" t="n">
        <f aca="false">IF(U481="sníž. přenesená",N481,0)</f>
        <v>0</v>
      </c>
      <c r="BI481" s="127" t="n">
        <f aca="false">IF(U481="nulová",N481,0)</f>
        <v>0</v>
      </c>
      <c r="BJ481" s="10" t="s">
        <v>93</v>
      </c>
      <c r="BK481" s="127" t="n">
        <f aca="false">ROUND(L481*K481,2)</f>
        <v>0</v>
      </c>
      <c r="BL481" s="10" t="s">
        <v>176</v>
      </c>
      <c r="BM481" s="10" t="s">
        <v>1397</v>
      </c>
    </row>
    <row r="482" s="213" customFormat="true" ht="16.5" hidden="false" customHeight="true" outlineLevel="0" collapsed="false">
      <c r="B482" s="214"/>
      <c r="C482" s="215"/>
      <c r="D482" s="215"/>
      <c r="E482" s="216"/>
      <c r="F482" s="217" t="s">
        <v>1398</v>
      </c>
      <c r="G482" s="217"/>
      <c r="H482" s="217"/>
      <c r="I482" s="217"/>
      <c r="J482" s="215"/>
      <c r="K482" s="218" t="n">
        <v>3.28</v>
      </c>
      <c r="L482" s="215"/>
      <c r="M482" s="215"/>
      <c r="N482" s="215"/>
      <c r="O482" s="215"/>
      <c r="P482" s="215"/>
      <c r="Q482" s="215"/>
      <c r="R482" s="219"/>
      <c r="T482" s="220"/>
      <c r="U482" s="215"/>
      <c r="V482" s="215"/>
      <c r="W482" s="215"/>
      <c r="X482" s="215"/>
      <c r="Y482" s="215"/>
      <c r="Z482" s="215"/>
      <c r="AA482" s="221"/>
      <c r="AT482" s="222" t="s">
        <v>179</v>
      </c>
      <c r="AU482" s="222" t="s">
        <v>112</v>
      </c>
      <c r="AV482" s="213" t="s">
        <v>112</v>
      </c>
      <c r="AW482" s="213" t="s">
        <v>39</v>
      </c>
      <c r="AX482" s="213" t="s">
        <v>85</v>
      </c>
      <c r="AY482" s="222" t="s">
        <v>171</v>
      </c>
    </row>
    <row r="483" s="224" customFormat="true" ht="16.5" hidden="false" customHeight="true" outlineLevel="0" collapsed="false">
      <c r="B483" s="225"/>
      <c r="C483" s="226"/>
      <c r="D483" s="226"/>
      <c r="E483" s="227"/>
      <c r="F483" s="228" t="s">
        <v>1168</v>
      </c>
      <c r="G483" s="228"/>
      <c r="H483" s="228"/>
      <c r="I483" s="228"/>
      <c r="J483" s="226"/>
      <c r="K483" s="227"/>
      <c r="L483" s="226"/>
      <c r="M483" s="226"/>
      <c r="N483" s="226"/>
      <c r="O483" s="226"/>
      <c r="P483" s="226"/>
      <c r="Q483" s="226"/>
      <c r="R483" s="229"/>
      <c r="T483" s="230"/>
      <c r="U483" s="226"/>
      <c r="V483" s="226"/>
      <c r="W483" s="226"/>
      <c r="X483" s="226"/>
      <c r="Y483" s="226"/>
      <c r="Z483" s="226"/>
      <c r="AA483" s="231"/>
      <c r="AT483" s="232" t="s">
        <v>179</v>
      </c>
      <c r="AU483" s="232" t="s">
        <v>112</v>
      </c>
      <c r="AV483" s="224" t="s">
        <v>93</v>
      </c>
      <c r="AW483" s="224" t="s">
        <v>39</v>
      </c>
      <c r="AX483" s="224" t="s">
        <v>85</v>
      </c>
      <c r="AY483" s="232" t="s">
        <v>171</v>
      </c>
    </row>
    <row r="484" s="233" customFormat="true" ht="16.5" hidden="false" customHeight="true" outlineLevel="0" collapsed="false">
      <c r="B484" s="234"/>
      <c r="C484" s="235"/>
      <c r="D484" s="235"/>
      <c r="E484" s="236"/>
      <c r="F484" s="237" t="s">
        <v>219</v>
      </c>
      <c r="G484" s="237"/>
      <c r="H484" s="237"/>
      <c r="I484" s="237"/>
      <c r="J484" s="235"/>
      <c r="K484" s="238" t="n">
        <v>3.28</v>
      </c>
      <c r="L484" s="235"/>
      <c r="M484" s="235"/>
      <c r="N484" s="235"/>
      <c r="O484" s="235"/>
      <c r="P484" s="235"/>
      <c r="Q484" s="235"/>
      <c r="R484" s="239"/>
      <c r="T484" s="240"/>
      <c r="U484" s="235"/>
      <c r="V484" s="235"/>
      <c r="W484" s="235"/>
      <c r="X484" s="235"/>
      <c r="Y484" s="235"/>
      <c r="Z484" s="235"/>
      <c r="AA484" s="241"/>
      <c r="AT484" s="242" t="s">
        <v>179</v>
      </c>
      <c r="AU484" s="242" t="s">
        <v>112</v>
      </c>
      <c r="AV484" s="233" t="s">
        <v>176</v>
      </c>
      <c r="AW484" s="233" t="s">
        <v>39</v>
      </c>
      <c r="AX484" s="233" t="s">
        <v>93</v>
      </c>
      <c r="AY484" s="242" t="s">
        <v>171</v>
      </c>
    </row>
    <row r="485" s="32" customFormat="true" ht="25.5" hidden="false" customHeight="true" outlineLevel="0" collapsed="false">
      <c r="B485" s="33"/>
      <c r="C485" s="203" t="s">
        <v>630</v>
      </c>
      <c r="D485" s="203" t="s">
        <v>172</v>
      </c>
      <c r="E485" s="204" t="s">
        <v>1399</v>
      </c>
      <c r="F485" s="205" t="s">
        <v>1400</v>
      </c>
      <c r="G485" s="205"/>
      <c r="H485" s="205"/>
      <c r="I485" s="205"/>
      <c r="J485" s="206" t="s">
        <v>261</v>
      </c>
      <c r="K485" s="207" t="n">
        <v>4.095</v>
      </c>
      <c r="L485" s="208" t="n">
        <v>0</v>
      </c>
      <c r="M485" s="208"/>
      <c r="N485" s="209" t="n">
        <f aca="false">ROUND(L485*K485,2)</f>
        <v>0</v>
      </c>
      <c r="O485" s="209"/>
      <c r="P485" s="209"/>
      <c r="Q485" s="209"/>
      <c r="R485" s="35"/>
      <c r="T485" s="210"/>
      <c r="U485" s="44" t="s">
        <v>50</v>
      </c>
      <c r="V485" s="34"/>
      <c r="W485" s="211" t="n">
        <f aca="false">V485*K485</f>
        <v>0</v>
      </c>
      <c r="X485" s="211" t="n">
        <v>0</v>
      </c>
      <c r="Y485" s="211" t="n">
        <f aca="false">X485*K485</f>
        <v>0</v>
      </c>
      <c r="Z485" s="211" t="n">
        <v>0.055</v>
      </c>
      <c r="AA485" s="212" t="n">
        <f aca="false">Z485*K485</f>
        <v>0.225225</v>
      </c>
      <c r="AR485" s="10" t="s">
        <v>176</v>
      </c>
      <c r="AT485" s="10" t="s">
        <v>172</v>
      </c>
      <c r="AU485" s="10" t="s">
        <v>112</v>
      </c>
      <c r="AY485" s="10" t="s">
        <v>171</v>
      </c>
      <c r="BE485" s="127" t="n">
        <f aca="false">IF(U485="základní",N485,0)</f>
        <v>0</v>
      </c>
      <c r="BF485" s="127" t="n">
        <f aca="false">IF(U485="snížená",N485,0)</f>
        <v>0</v>
      </c>
      <c r="BG485" s="127" t="n">
        <f aca="false">IF(U485="zákl. přenesená",N485,0)</f>
        <v>0</v>
      </c>
      <c r="BH485" s="127" t="n">
        <f aca="false">IF(U485="sníž. přenesená",N485,0)</f>
        <v>0</v>
      </c>
      <c r="BI485" s="127" t="n">
        <f aca="false">IF(U485="nulová",N485,0)</f>
        <v>0</v>
      </c>
      <c r="BJ485" s="10" t="s">
        <v>93</v>
      </c>
      <c r="BK485" s="127" t="n">
        <f aca="false">ROUND(L485*K485,2)</f>
        <v>0</v>
      </c>
      <c r="BL485" s="10" t="s">
        <v>176</v>
      </c>
      <c r="BM485" s="10" t="s">
        <v>1401</v>
      </c>
    </row>
    <row r="486" s="213" customFormat="true" ht="16.5" hidden="false" customHeight="true" outlineLevel="0" collapsed="false">
      <c r="B486" s="214"/>
      <c r="C486" s="215"/>
      <c r="D486" s="215"/>
      <c r="E486" s="216"/>
      <c r="F486" s="217" t="s">
        <v>1402</v>
      </c>
      <c r="G486" s="217"/>
      <c r="H486" s="217"/>
      <c r="I486" s="217"/>
      <c r="J486" s="215"/>
      <c r="K486" s="218" t="n">
        <v>0.693</v>
      </c>
      <c r="L486" s="215"/>
      <c r="M486" s="215"/>
      <c r="N486" s="215"/>
      <c r="O486" s="215"/>
      <c r="P486" s="215"/>
      <c r="Q486" s="215"/>
      <c r="R486" s="219"/>
      <c r="T486" s="220"/>
      <c r="U486" s="215"/>
      <c r="V486" s="215"/>
      <c r="W486" s="215"/>
      <c r="X486" s="215"/>
      <c r="Y486" s="215"/>
      <c r="Z486" s="215"/>
      <c r="AA486" s="221"/>
      <c r="AT486" s="222" t="s">
        <v>179</v>
      </c>
      <c r="AU486" s="222" t="s">
        <v>112</v>
      </c>
      <c r="AV486" s="213" t="s">
        <v>112</v>
      </c>
      <c r="AW486" s="213" t="s">
        <v>39</v>
      </c>
      <c r="AX486" s="213" t="s">
        <v>85</v>
      </c>
      <c r="AY486" s="222" t="s">
        <v>171</v>
      </c>
    </row>
    <row r="487" s="224" customFormat="true" ht="16.5" hidden="false" customHeight="true" outlineLevel="0" collapsed="false">
      <c r="B487" s="225"/>
      <c r="C487" s="226"/>
      <c r="D487" s="226"/>
      <c r="E487" s="227"/>
      <c r="F487" s="228" t="s">
        <v>1152</v>
      </c>
      <c r="G487" s="228"/>
      <c r="H487" s="228"/>
      <c r="I487" s="228"/>
      <c r="J487" s="226"/>
      <c r="K487" s="227"/>
      <c r="L487" s="226"/>
      <c r="M487" s="226"/>
      <c r="N487" s="226"/>
      <c r="O487" s="226"/>
      <c r="P487" s="226"/>
      <c r="Q487" s="226"/>
      <c r="R487" s="229"/>
      <c r="T487" s="230"/>
      <c r="U487" s="226"/>
      <c r="V487" s="226"/>
      <c r="W487" s="226"/>
      <c r="X487" s="226"/>
      <c r="Y487" s="226"/>
      <c r="Z487" s="226"/>
      <c r="AA487" s="231"/>
      <c r="AT487" s="232" t="s">
        <v>179</v>
      </c>
      <c r="AU487" s="232" t="s">
        <v>112</v>
      </c>
      <c r="AV487" s="224" t="s">
        <v>93</v>
      </c>
      <c r="AW487" s="224" t="s">
        <v>39</v>
      </c>
      <c r="AX487" s="224" t="s">
        <v>85</v>
      </c>
      <c r="AY487" s="232" t="s">
        <v>171</v>
      </c>
    </row>
    <row r="488" s="213" customFormat="true" ht="16.5" hidden="false" customHeight="true" outlineLevel="0" collapsed="false">
      <c r="B488" s="214"/>
      <c r="C488" s="215"/>
      <c r="D488" s="215"/>
      <c r="E488" s="216"/>
      <c r="F488" s="223" t="s">
        <v>1403</v>
      </c>
      <c r="G488" s="223"/>
      <c r="H488" s="223"/>
      <c r="I488" s="223"/>
      <c r="J488" s="215"/>
      <c r="K488" s="218" t="n">
        <v>2.1</v>
      </c>
      <c r="L488" s="215"/>
      <c r="M488" s="215"/>
      <c r="N488" s="215"/>
      <c r="O488" s="215"/>
      <c r="P488" s="215"/>
      <c r="Q488" s="215"/>
      <c r="R488" s="219"/>
      <c r="T488" s="220"/>
      <c r="U488" s="215"/>
      <c r="V488" s="215"/>
      <c r="W488" s="215"/>
      <c r="X488" s="215"/>
      <c r="Y488" s="215"/>
      <c r="Z488" s="215"/>
      <c r="AA488" s="221"/>
      <c r="AT488" s="222" t="s">
        <v>179</v>
      </c>
      <c r="AU488" s="222" t="s">
        <v>112</v>
      </c>
      <c r="AV488" s="213" t="s">
        <v>112</v>
      </c>
      <c r="AW488" s="213" t="s">
        <v>39</v>
      </c>
      <c r="AX488" s="213" t="s">
        <v>85</v>
      </c>
      <c r="AY488" s="222" t="s">
        <v>171</v>
      </c>
    </row>
    <row r="489" s="224" customFormat="true" ht="16.5" hidden="false" customHeight="true" outlineLevel="0" collapsed="false">
      <c r="B489" s="225"/>
      <c r="C489" s="226"/>
      <c r="D489" s="226"/>
      <c r="E489" s="227"/>
      <c r="F489" s="228" t="s">
        <v>1153</v>
      </c>
      <c r="G489" s="228"/>
      <c r="H489" s="228"/>
      <c r="I489" s="228"/>
      <c r="J489" s="226"/>
      <c r="K489" s="227"/>
      <c r="L489" s="226"/>
      <c r="M489" s="226"/>
      <c r="N489" s="226"/>
      <c r="O489" s="226"/>
      <c r="P489" s="226"/>
      <c r="Q489" s="226"/>
      <c r="R489" s="229"/>
      <c r="T489" s="230"/>
      <c r="U489" s="226"/>
      <c r="V489" s="226"/>
      <c r="W489" s="226"/>
      <c r="X489" s="226"/>
      <c r="Y489" s="226"/>
      <c r="Z489" s="226"/>
      <c r="AA489" s="231"/>
      <c r="AT489" s="232" t="s">
        <v>179</v>
      </c>
      <c r="AU489" s="232" t="s">
        <v>112</v>
      </c>
      <c r="AV489" s="224" t="s">
        <v>93</v>
      </c>
      <c r="AW489" s="224" t="s">
        <v>39</v>
      </c>
      <c r="AX489" s="224" t="s">
        <v>85</v>
      </c>
      <c r="AY489" s="232" t="s">
        <v>171</v>
      </c>
    </row>
    <row r="490" s="213" customFormat="true" ht="16.5" hidden="false" customHeight="true" outlineLevel="0" collapsed="false">
      <c r="B490" s="214"/>
      <c r="C490" s="215"/>
      <c r="D490" s="215"/>
      <c r="E490" s="216"/>
      <c r="F490" s="223" t="s">
        <v>1404</v>
      </c>
      <c r="G490" s="223"/>
      <c r="H490" s="223"/>
      <c r="I490" s="223"/>
      <c r="J490" s="215"/>
      <c r="K490" s="218" t="n">
        <v>1.302</v>
      </c>
      <c r="L490" s="215"/>
      <c r="M490" s="215"/>
      <c r="N490" s="215"/>
      <c r="O490" s="215"/>
      <c r="P490" s="215"/>
      <c r="Q490" s="215"/>
      <c r="R490" s="219"/>
      <c r="T490" s="220"/>
      <c r="U490" s="215"/>
      <c r="V490" s="215"/>
      <c r="W490" s="215"/>
      <c r="X490" s="215"/>
      <c r="Y490" s="215"/>
      <c r="Z490" s="215"/>
      <c r="AA490" s="221"/>
      <c r="AT490" s="222" t="s">
        <v>179</v>
      </c>
      <c r="AU490" s="222" t="s">
        <v>112</v>
      </c>
      <c r="AV490" s="213" t="s">
        <v>112</v>
      </c>
      <c r="AW490" s="213" t="s">
        <v>39</v>
      </c>
      <c r="AX490" s="213" t="s">
        <v>85</v>
      </c>
      <c r="AY490" s="222" t="s">
        <v>171</v>
      </c>
    </row>
    <row r="491" s="224" customFormat="true" ht="16.5" hidden="false" customHeight="true" outlineLevel="0" collapsed="false">
      <c r="B491" s="225"/>
      <c r="C491" s="226"/>
      <c r="D491" s="226"/>
      <c r="E491" s="227"/>
      <c r="F491" s="228" t="s">
        <v>1151</v>
      </c>
      <c r="G491" s="228"/>
      <c r="H491" s="228"/>
      <c r="I491" s="228"/>
      <c r="J491" s="226"/>
      <c r="K491" s="227"/>
      <c r="L491" s="226"/>
      <c r="M491" s="226"/>
      <c r="N491" s="226"/>
      <c r="O491" s="226"/>
      <c r="P491" s="226"/>
      <c r="Q491" s="226"/>
      <c r="R491" s="229"/>
      <c r="T491" s="230"/>
      <c r="U491" s="226"/>
      <c r="V491" s="226"/>
      <c r="W491" s="226"/>
      <c r="X491" s="226"/>
      <c r="Y491" s="226"/>
      <c r="Z491" s="226"/>
      <c r="AA491" s="231"/>
      <c r="AT491" s="232" t="s">
        <v>179</v>
      </c>
      <c r="AU491" s="232" t="s">
        <v>112</v>
      </c>
      <c r="AV491" s="224" t="s">
        <v>93</v>
      </c>
      <c r="AW491" s="224" t="s">
        <v>39</v>
      </c>
      <c r="AX491" s="224" t="s">
        <v>85</v>
      </c>
      <c r="AY491" s="232" t="s">
        <v>171</v>
      </c>
    </row>
    <row r="492" s="233" customFormat="true" ht="16.5" hidden="false" customHeight="true" outlineLevel="0" collapsed="false">
      <c r="B492" s="234"/>
      <c r="C492" s="235"/>
      <c r="D492" s="235"/>
      <c r="E492" s="236"/>
      <c r="F492" s="237" t="s">
        <v>219</v>
      </c>
      <c r="G492" s="237"/>
      <c r="H492" s="237"/>
      <c r="I492" s="237"/>
      <c r="J492" s="235"/>
      <c r="K492" s="238" t="n">
        <v>4.095</v>
      </c>
      <c r="L492" s="235"/>
      <c r="M492" s="235"/>
      <c r="N492" s="235"/>
      <c r="O492" s="235"/>
      <c r="P492" s="235"/>
      <c r="Q492" s="235"/>
      <c r="R492" s="239"/>
      <c r="T492" s="240"/>
      <c r="U492" s="235"/>
      <c r="V492" s="235"/>
      <c r="W492" s="235"/>
      <c r="X492" s="235"/>
      <c r="Y492" s="235"/>
      <c r="Z492" s="235"/>
      <c r="AA492" s="241"/>
      <c r="AT492" s="242" t="s">
        <v>179</v>
      </c>
      <c r="AU492" s="242" t="s">
        <v>112</v>
      </c>
      <c r="AV492" s="233" t="s">
        <v>176</v>
      </c>
      <c r="AW492" s="233" t="s">
        <v>39</v>
      </c>
      <c r="AX492" s="233" t="s">
        <v>93</v>
      </c>
      <c r="AY492" s="242" t="s">
        <v>171</v>
      </c>
    </row>
    <row r="493" s="32" customFormat="true" ht="25.5" hidden="false" customHeight="true" outlineLevel="0" collapsed="false">
      <c r="B493" s="33"/>
      <c r="C493" s="203" t="s">
        <v>634</v>
      </c>
      <c r="D493" s="203" t="s">
        <v>172</v>
      </c>
      <c r="E493" s="204" t="s">
        <v>1405</v>
      </c>
      <c r="F493" s="205" t="s">
        <v>1406</v>
      </c>
      <c r="G493" s="205"/>
      <c r="H493" s="205"/>
      <c r="I493" s="205"/>
      <c r="J493" s="206" t="s">
        <v>261</v>
      </c>
      <c r="K493" s="207" t="n">
        <v>13.37</v>
      </c>
      <c r="L493" s="208" t="n">
        <v>0</v>
      </c>
      <c r="M493" s="208"/>
      <c r="N493" s="209" t="n">
        <f aca="false">ROUND(L493*K493,2)</f>
        <v>0</v>
      </c>
      <c r="O493" s="209"/>
      <c r="P493" s="209"/>
      <c r="Q493" s="209"/>
      <c r="R493" s="35"/>
      <c r="T493" s="210"/>
      <c r="U493" s="44" t="s">
        <v>50</v>
      </c>
      <c r="V493" s="34"/>
      <c r="W493" s="211" t="n">
        <f aca="false">V493*K493</f>
        <v>0</v>
      </c>
      <c r="X493" s="211" t="n">
        <v>0</v>
      </c>
      <c r="Y493" s="211" t="n">
        <f aca="false">X493*K493</f>
        <v>0</v>
      </c>
      <c r="Z493" s="211" t="n">
        <v>0.183</v>
      </c>
      <c r="AA493" s="212" t="n">
        <f aca="false">Z493*K493</f>
        <v>2.44671</v>
      </c>
      <c r="AR493" s="10" t="s">
        <v>176</v>
      </c>
      <c r="AT493" s="10" t="s">
        <v>172</v>
      </c>
      <c r="AU493" s="10" t="s">
        <v>112</v>
      </c>
      <c r="AY493" s="10" t="s">
        <v>171</v>
      </c>
      <c r="BE493" s="127" t="n">
        <f aca="false">IF(U493="základní",N493,0)</f>
        <v>0</v>
      </c>
      <c r="BF493" s="127" t="n">
        <f aca="false">IF(U493="snížená",N493,0)</f>
        <v>0</v>
      </c>
      <c r="BG493" s="127" t="n">
        <f aca="false">IF(U493="zákl. přenesená",N493,0)</f>
        <v>0</v>
      </c>
      <c r="BH493" s="127" t="n">
        <f aca="false">IF(U493="sníž. přenesená",N493,0)</f>
        <v>0</v>
      </c>
      <c r="BI493" s="127" t="n">
        <f aca="false">IF(U493="nulová",N493,0)</f>
        <v>0</v>
      </c>
      <c r="BJ493" s="10" t="s">
        <v>93</v>
      </c>
      <c r="BK493" s="127" t="n">
        <f aca="false">ROUND(L493*K493,2)</f>
        <v>0</v>
      </c>
      <c r="BL493" s="10" t="s">
        <v>176</v>
      </c>
      <c r="BM493" s="10" t="s">
        <v>1407</v>
      </c>
    </row>
    <row r="494" s="213" customFormat="true" ht="16.5" hidden="false" customHeight="true" outlineLevel="0" collapsed="false">
      <c r="B494" s="214"/>
      <c r="C494" s="215"/>
      <c r="D494" s="215"/>
      <c r="E494" s="216"/>
      <c r="F494" s="217" t="s">
        <v>1181</v>
      </c>
      <c r="G494" s="217"/>
      <c r="H494" s="217"/>
      <c r="I494" s="217"/>
      <c r="J494" s="215"/>
      <c r="K494" s="218" t="n">
        <v>13.37</v>
      </c>
      <c r="L494" s="215"/>
      <c r="M494" s="215"/>
      <c r="N494" s="215"/>
      <c r="O494" s="215"/>
      <c r="P494" s="215"/>
      <c r="Q494" s="215"/>
      <c r="R494" s="219"/>
      <c r="T494" s="220"/>
      <c r="U494" s="215"/>
      <c r="V494" s="215"/>
      <c r="W494" s="215"/>
      <c r="X494" s="215"/>
      <c r="Y494" s="215"/>
      <c r="Z494" s="215"/>
      <c r="AA494" s="221"/>
      <c r="AT494" s="222" t="s">
        <v>179</v>
      </c>
      <c r="AU494" s="222" t="s">
        <v>112</v>
      </c>
      <c r="AV494" s="213" t="s">
        <v>112</v>
      </c>
      <c r="AW494" s="213" t="s">
        <v>39</v>
      </c>
      <c r="AX494" s="213" t="s">
        <v>85</v>
      </c>
      <c r="AY494" s="222" t="s">
        <v>171</v>
      </c>
    </row>
    <row r="495" s="224" customFormat="true" ht="16.5" hidden="false" customHeight="true" outlineLevel="0" collapsed="false">
      <c r="B495" s="225"/>
      <c r="C495" s="226"/>
      <c r="D495" s="226"/>
      <c r="E495" s="227"/>
      <c r="F495" s="228" t="s">
        <v>1142</v>
      </c>
      <c r="G495" s="228"/>
      <c r="H495" s="228"/>
      <c r="I495" s="228"/>
      <c r="J495" s="226"/>
      <c r="K495" s="227"/>
      <c r="L495" s="226"/>
      <c r="M495" s="226"/>
      <c r="N495" s="226"/>
      <c r="O495" s="226"/>
      <c r="P495" s="226"/>
      <c r="Q495" s="226"/>
      <c r="R495" s="229"/>
      <c r="T495" s="230"/>
      <c r="U495" s="226"/>
      <c r="V495" s="226"/>
      <c r="W495" s="226"/>
      <c r="X495" s="226"/>
      <c r="Y495" s="226"/>
      <c r="Z495" s="226"/>
      <c r="AA495" s="231"/>
      <c r="AT495" s="232" t="s">
        <v>179</v>
      </c>
      <c r="AU495" s="232" t="s">
        <v>112</v>
      </c>
      <c r="AV495" s="224" t="s">
        <v>93</v>
      </c>
      <c r="AW495" s="224" t="s">
        <v>39</v>
      </c>
      <c r="AX495" s="224" t="s">
        <v>85</v>
      </c>
      <c r="AY495" s="232" t="s">
        <v>171</v>
      </c>
    </row>
    <row r="496" s="233" customFormat="true" ht="16.5" hidden="false" customHeight="true" outlineLevel="0" collapsed="false">
      <c r="B496" s="234"/>
      <c r="C496" s="235"/>
      <c r="D496" s="235"/>
      <c r="E496" s="236"/>
      <c r="F496" s="237" t="s">
        <v>219</v>
      </c>
      <c r="G496" s="237"/>
      <c r="H496" s="237"/>
      <c r="I496" s="237"/>
      <c r="J496" s="235"/>
      <c r="K496" s="238" t="n">
        <v>13.37</v>
      </c>
      <c r="L496" s="235"/>
      <c r="M496" s="235"/>
      <c r="N496" s="235"/>
      <c r="O496" s="235"/>
      <c r="P496" s="235"/>
      <c r="Q496" s="235"/>
      <c r="R496" s="239"/>
      <c r="T496" s="240"/>
      <c r="U496" s="235"/>
      <c r="V496" s="235"/>
      <c r="W496" s="235"/>
      <c r="X496" s="235"/>
      <c r="Y496" s="235"/>
      <c r="Z496" s="235"/>
      <c r="AA496" s="241"/>
      <c r="AT496" s="242" t="s">
        <v>179</v>
      </c>
      <c r="AU496" s="242" t="s">
        <v>112</v>
      </c>
      <c r="AV496" s="233" t="s">
        <v>176</v>
      </c>
      <c r="AW496" s="233" t="s">
        <v>39</v>
      </c>
      <c r="AX496" s="233" t="s">
        <v>93</v>
      </c>
      <c r="AY496" s="242" t="s">
        <v>171</v>
      </c>
    </row>
    <row r="497" s="32" customFormat="true" ht="25.5" hidden="false" customHeight="true" outlineLevel="0" collapsed="false">
      <c r="B497" s="33"/>
      <c r="C497" s="203" t="s">
        <v>638</v>
      </c>
      <c r="D497" s="203" t="s">
        <v>172</v>
      </c>
      <c r="E497" s="204" t="s">
        <v>1408</v>
      </c>
      <c r="F497" s="205" t="s">
        <v>1409</v>
      </c>
      <c r="G497" s="205"/>
      <c r="H497" s="205"/>
      <c r="I497" s="205"/>
      <c r="J497" s="206" t="s">
        <v>261</v>
      </c>
      <c r="K497" s="207" t="n">
        <v>0.514</v>
      </c>
      <c r="L497" s="208" t="n">
        <v>0</v>
      </c>
      <c r="M497" s="208"/>
      <c r="N497" s="209" t="n">
        <f aca="false">ROUND(L497*K497,2)</f>
        <v>0</v>
      </c>
      <c r="O497" s="209"/>
      <c r="P497" s="209"/>
      <c r="Q497" s="209"/>
      <c r="R497" s="35"/>
      <c r="T497" s="210"/>
      <c r="U497" s="44" t="s">
        <v>50</v>
      </c>
      <c r="V497" s="34"/>
      <c r="W497" s="211" t="n">
        <f aca="false">V497*K497</f>
        <v>0</v>
      </c>
      <c r="X497" s="211" t="n">
        <v>0</v>
      </c>
      <c r="Y497" s="211" t="n">
        <f aca="false">X497*K497</f>
        <v>0</v>
      </c>
      <c r="Z497" s="211" t="n">
        <v>0.275</v>
      </c>
      <c r="AA497" s="212" t="n">
        <f aca="false">Z497*K497</f>
        <v>0.14135</v>
      </c>
      <c r="AR497" s="10" t="s">
        <v>176</v>
      </c>
      <c r="AT497" s="10" t="s">
        <v>172</v>
      </c>
      <c r="AU497" s="10" t="s">
        <v>112</v>
      </c>
      <c r="AY497" s="10" t="s">
        <v>171</v>
      </c>
      <c r="BE497" s="127" t="n">
        <f aca="false">IF(U497="základní",N497,0)</f>
        <v>0</v>
      </c>
      <c r="BF497" s="127" t="n">
        <f aca="false">IF(U497="snížená",N497,0)</f>
        <v>0</v>
      </c>
      <c r="BG497" s="127" t="n">
        <f aca="false">IF(U497="zákl. přenesená",N497,0)</f>
        <v>0</v>
      </c>
      <c r="BH497" s="127" t="n">
        <f aca="false">IF(U497="sníž. přenesená",N497,0)</f>
        <v>0</v>
      </c>
      <c r="BI497" s="127" t="n">
        <f aca="false">IF(U497="nulová",N497,0)</f>
        <v>0</v>
      </c>
      <c r="BJ497" s="10" t="s">
        <v>93</v>
      </c>
      <c r="BK497" s="127" t="n">
        <f aca="false">ROUND(L497*K497,2)</f>
        <v>0</v>
      </c>
      <c r="BL497" s="10" t="s">
        <v>176</v>
      </c>
      <c r="BM497" s="10" t="s">
        <v>1410</v>
      </c>
    </row>
    <row r="498" s="213" customFormat="true" ht="16.5" hidden="false" customHeight="true" outlineLevel="0" collapsed="false">
      <c r="B498" s="214"/>
      <c r="C498" s="215"/>
      <c r="D498" s="215"/>
      <c r="E498" s="216"/>
      <c r="F498" s="217" t="s">
        <v>1411</v>
      </c>
      <c r="G498" s="217"/>
      <c r="H498" s="217"/>
      <c r="I498" s="217"/>
      <c r="J498" s="215"/>
      <c r="K498" s="218" t="n">
        <v>3.075</v>
      </c>
      <c r="L498" s="215"/>
      <c r="M498" s="215"/>
      <c r="N498" s="215"/>
      <c r="O498" s="215"/>
      <c r="P498" s="215"/>
      <c r="Q498" s="215"/>
      <c r="R498" s="219"/>
      <c r="T498" s="220"/>
      <c r="U498" s="215"/>
      <c r="V498" s="215"/>
      <c r="W498" s="215"/>
      <c r="X498" s="215"/>
      <c r="Y498" s="215"/>
      <c r="Z498" s="215"/>
      <c r="AA498" s="221"/>
      <c r="AT498" s="222" t="s">
        <v>179</v>
      </c>
      <c r="AU498" s="222" t="s">
        <v>112</v>
      </c>
      <c r="AV498" s="213" t="s">
        <v>112</v>
      </c>
      <c r="AW498" s="213" t="s">
        <v>39</v>
      </c>
      <c r="AX498" s="213" t="s">
        <v>85</v>
      </c>
      <c r="AY498" s="222" t="s">
        <v>171</v>
      </c>
    </row>
    <row r="499" customFormat="false" ht="16.5" hidden="false" customHeight="true" outlineLevel="0" collapsed="false">
      <c r="A499" s="213"/>
      <c r="B499" s="214"/>
      <c r="C499" s="215"/>
      <c r="D499" s="215"/>
      <c r="E499" s="216"/>
      <c r="F499" s="223" t="s">
        <v>1412</v>
      </c>
      <c r="G499" s="223"/>
      <c r="H499" s="223"/>
      <c r="I499" s="223"/>
      <c r="J499" s="215"/>
      <c r="K499" s="218" t="n">
        <v>-2.561</v>
      </c>
      <c r="L499" s="215"/>
      <c r="M499" s="215"/>
      <c r="N499" s="215"/>
      <c r="O499" s="215"/>
      <c r="P499" s="215"/>
      <c r="Q499" s="215"/>
      <c r="R499" s="219"/>
      <c r="T499" s="220"/>
      <c r="U499" s="215"/>
      <c r="V499" s="215"/>
      <c r="W499" s="215"/>
      <c r="X499" s="215"/>
      <c r="Y499" s="215"/>
      <c r="Z499" s="215"/>
      <c r="AA499" s="221"/>
      <c r="AT499" s="222" t="s">
        <v>179</v>
      </c>
      <c r="AU499" s="222" t="s">
        <v>112</v>
      </c>
      <c r="AV499" s="213" t="s">
        <v>112</v>
      </c>
      <c r="AW499" s="213" t="s">
        <v>39</v>
      </c>
      <c r="AX499" s="213" t="s">
        <v>85</v>
      </c>
      <c r="AY499" s="222" t="s">
        <v>171</v>
      </c>
    </row>
    <row r="500" s="224" customFormat="true" ht="16.5" hidden="false" customHeight="true" outlineLevel="0" collapsed="false">
      <c r="B500" s="225"/>
      <c r="C500" s="226"/>
      <c r="D500" s="226"/>
      <c r="E500" s="227"/>
      <c r="F500" s="228" t="s">
        <v>1413</v>
      </c>
      <c r="G500" s="228"/>
      <c r="H500" s="228"/>
      <c r="I500" s="228"/>
      <c r="J500" s="226"/>
      <c r="K500" s="227"/>
      <c r="L500" s="226"/>
      <c r="M500" s="226"/>
      <c r="N500" s="226"/>
      <c r="O500" s="226"/>
      <c r="P500" s="226"/>
      <c r="Q500" s="226"/>
      <c r="R500" s="229"/>
      <c r="T500" s="230"/>
      <c r="U500" s="226"/>
      <c r="V500" s="226"/>
      <c r="W500" s="226"/>
      <c r="X500" s="226"/>
      <c r="Y500" s="226"/>
      <c r="Z500" s="226"/>
      <c r="AA500" s="231"/>
      <c r="AT500" s="232" t="s">
        <v>179</v>
      </c>
      <c r="AU500" s="232" t="s">
        <v>112</v>
      </c>
      <c r="AV500" s="224" t="s">
        <v>93</v>
      </c>
      <c r="AW500" s="224" t="s">
        <v>39</v>
      </c>
      <c r="AX500" s="224" t="s">
        <v>85</v>
      </c>
      <c r="AY500" s="232" t="s">
        <v>171</v>
      </c>
    </row>
    <row r="501" s="233" customFormat="true" ht="16.5" hidden="false" customHeight="true" outlineLevel="0" collapsed="false">
      <c r="B501" s="234"/>
      <c r="C501" s="235"/>
      <c r="D501" s="235"/>
      <c r="E501" s="236"/>
      <c r="F501" s="237" t="s">
        <v>219</v>
      </c>
      <c r="G501" s="237"/>
      <c r="H501" s="237"/>
      <c r="I501" s="237"/>
      <c r="J501" s="235"/>
      <c r="K501" s="238" t="n">
        <v>0.514</v>
      </c>
      <c r="L501" s="235"/>
      <c r="M501" s="235"/>
      <c r="N501" s="235"/>
      <c r="O501" s="235"/>
      <c r="P501" s="235"/>
      <c r="Q501" s="235"/>
      <c r="R501" s="239"/>
      <c r="T501" s="240"/>
      <c r="U501" s="235"/>
      <c r="V501" s="235"/>
      <c r="W501" s="235"/>
      <c r="X501" s="235"/>
      <c r="Y501" s="235"/>
      <c r="Z501" s="235"/>
      <c r="AA501" s="241"/>
      <c r="AT501" s="242" t="s">
        <v>179</v>
      </c>
      <c r="AU501" s="242" t="s">
        <v>112</v>
      </c>
      <c r="AV501" s="233" t="s">
        <v>176</v>
      </c>
      <c r="AW501" s="233" t="s">
        <v>39</v>
      </c>
      <c r="AX501" s="233" t="s">
        <v>93</v>
      </c>
      <c r="AY501" s="242" t="s">
        <v>171</v>
      </c>
    </row>
    <row r="502" s="32" customFormat="true" ht="25.5" hidden="false" customHeight="true" outlineLevel="0" collapsed="false">
      <c r="B502" s="33"/>
      <c r="C502" s="203" t="s">
        <v>642</v>
      </c>
      <c r="D502" s="203" t="s">
        <v>172</v>
      </c>
      <c r="E502" s="204" t="s">
        <v>1414</v>
      </c>
      <c r="F502" s="205" t="s">
        <v>1415</v>
      </c>
      <c r="G502" s="205"/>
      <c r="H502" s="205"/>
      <c r="I502" s="205"/>
      <c r="J502" s="206" t="s">
        <v>261</v>
      </c>
      <c r="K502" s="207" t="n">
        <v>2.561</v>
      </c>
      <c r="L502" s="208" t="n">
        <v>0</v>
      </c>
      <c r="M502" s="208"/>
      <c r="N502" s="209" t="n">
        <f aca="false">ROUND(L502*K502,2)</f>
        <v>0</v>
      </c>
      <c r="O502" s="209"/>
      <c r="P502" s="209"/>
      <c r="Q502" s="209"/>
      <c r="R502" s="35"/>
      <c r="T502" s="210"/>
      <c r="U502" s="44" t="s">
        <v>50</v>
      </c>
      <c r="V502" s="34"/>
      <c r="W502" s="211" t="n">
        <f aca="false">V502*K502</f>
        <v>0</v>
      </c>
      <c r="X502" s="211" t="n">
        <v>0</v>
      </c>
      <c r="Y502" s="211" t="n">
        <f aca="false">X502*K502</f>
        <v>0</v>
      </c>
      <c r="Z502" s="211" t="n">
        <v>0.063</v>
      </c>
      <c r="AA502" s="212" t="n">
        <f aca="false">Z502*K502</f>
        <v>0.161343</v>
      </c>
      <c r="AR502" s="10" t="s">
        <v>176</v>
      </c>
      <c r="AT502" s="10" t="s">
        <v>172</v>
      </c>
      <c r="AU502" s="10" t="s">
        <v>112</v>
      </c>
      <c r="AY502" s="10" t="s">
        <v>171</v>
      </c>
      <c r="BE502" s="127" t="n">
        <f aca="false">IF(U502="základní",N502,0)</f>
        <v>0</v>
      </c>
      <c r="BF502" s="127" t="n">
        <f aca="false">IF(U502="snížená",N502,0)</f>
        <v>0</v>
      </c>
      <c r="BG502" s="127" t="n">
        <f aca="false">IF(U502="zákl. přenesená",N502,0)</f>
        <v>0</v>
      </c>
      <c r="BH502" s="127" t="n">
        <f aca="false">IF(U502="sníž. přenesená",N502,0)</f>
        <v>0</v>
      </c>
      <c r="BI502" s="127" t="n">
        <f aca="false">IF(U502="nulová",N502,0)</f>
        <v>0</v>
      </c>
      <c r="BJ502" s="10" t="s">
        <v>93</v>
      </c>
      <c r="BK502" s="127" t="n">
        <f aca="false">ROUND(L502*K502,2)</f>
        <v>0</v>
      </c>
      <c r="BL502" s="10" t="s">
        <v>176</v>
      </c>
      <c r="BM502" s="10" t="s">
        <v>1416</v>
      </c>
    </row>
    <row r="503" s="213" customFormat="true" ht="16.5" hidden="false" customHeight="true" outlineLevel="0" collapsed="false">
      <c r="B503" s="214"/>
      <c r="C503" s="215"/>
      <c r="D503" s="215"/>
      <c r="E503" s="216"/>
      <c r="F503" s="217" t="s">
        <v>1417</v>
      </c>
      <c r="G503" s="217"/>
      <c r="H503" s="217"/>
      <c r="I503" s="217"/>
      <c r="J503" s="215"/>
      <c r="K503" s="218" t="n">
        <v>2.561</v>
      </c>
      <c r="L503" s="215"/>
      <c r="M503" s="215"/>
      <c r="N503" s="215"/>
      <c r="O503" s="215"/>
      <c r="P503" s="215"/>
      <c r="Q503" s="215"/>
      <c r="R503" s="219"/>
      <c r="T503" s="220"/>
      <c r="U503" s="215"/>
      <c r="V503" s="215"/>
      <c r="W503" s="215"/>
      <c r="X503" s="215"/>
      <c r="Y503" s="215"/>
      <c r="Z503" s="215"/>
      <c r="AA503" s="221"/>
      <c r="AT503" s="222" t="s">
        <v>179</v>
      </c>
      <c r="AU503" s="222" t="s">
        <v>112</v>
      </c>
      <c r="AV503" s="213" t="s">
        <v>112</v>
      </c>
      <c r="AW503" s="213" t="s">
        <v>39</v>
      </c>
      <c r="AX503" s="213" t="s">
        <v>85</v>
      </c>
      <c r="AY503" s="222" t="s">
        <v>171</v>
      </c>
    </row>
    <row r="504" s="224" customFormat="true" ht="16.5" hidden="false" customHeight="true" outlineLevel="0" collapsed="false">
      <c r="B504" s="225"/>
      <c r="C504" s="226"/>
      <c r="D504" s="226"/>
      <c r="E504" s="227"/>
      <c r="F504" s="228" t="s">
        <v>1413</v>
      </c>
      <c r="G504" s="228"/>
      <c r="H504" s="228"/>
      <c r="I504" s="228"/>
      <c r="J504" s="226"/>
      <c r="K504" s="227"/>
      <c r="L504" s="226"/>
      <c r="M504" s="226"/>
      <c r="N504" s="226"/>
      <c r="O504" s="226"/>
      <c r="P504" s="226"/>
      <c r="Q504" s="226"/>
      <c r="R504" s="229"/>
      <c r="T504" s="230"/>
      <c r="U504" s="226"/>
      <c r="V504" s="226"/>
      <c r="W504" s="226"/>
      <c r="X504" s="226"/>
      <c r="Y504" s="226"/>
      <c r="Z504" s="226"/>
      <c r="AA504" s="231"/>
      <c r="AT504" s="232" t="s">
        <v>179</v>
      </c>
      <c r="AU504" s="232" t="s">
        <v>112</v>
      </c>
      <c r="AV504" s="224" t="s">
        <v>93</v>
      </c>
      <c r="AW504" s="224" t="s">
        <v>39</v>
      </c>
      <c r="AX504" s="224" t="s">
        <v>85</v>
      </c>
      <c r="AY504" s="232" t="s">
        <v>171</v>
      </c>
    </row>
    <row r="505" s="233" customFormat="true" ht="16.5" hidden="false" customHeight="true" outlineLevel="0" collapsed="false">
      <c r="B505" s="234"/>
      <c r="C505" s="235"/>
      <c r="D505" s="235"/>
      <c r="E505" s="236"/>
      <c r="F505" s="237" t="s">
        <v>219</v>
      </c>
      <c r="G505" s="237"/>
      <c r="H505" s="237"/>
      <c r="I505" s="237"/>
      <c r="J505" s="235"/>
      <c r="K505" s="238" t="n">
        <v>2.561</v>
      </c>
      <c r="L505" s="235"/>
      <c r="M505" s="235"/>
      <c r="N505" s="235"/>
      <c r="O505" s="235"/>
      <c r="P505" s="235"/>
      <c r="Q505" s="235"/>
      <c r="R505" s="239"/>
      <c r="T505" s="240"/>
      <c r="U505" s="235"/>
      <c r="V505" s="235"/>
      <c r="W505" s="235"/>
      <c r="X505" s="235"/>
      <c r="Y505" s="235"/>
      <c r="Z505" s="235"/>
      <c r="AA505" s="241"/>
      <c r="AT505" s="242" t="s">
        <v>179</v>
      </c>
      <c r="AU505" s="242" t="s">
        <v>112</v>
      </c>
      <c r="AV505" s="233" t="s">
        <v>176</v>
      </c>
      <c r="AW505" s="233" t="s">
        <v>39</v>
      </c>
      <c r="AX505" s="233" t="s">
        <v>93</v>
      </c>
      <c r="AY505" s="242" t="s">
        <v>171</v>
      </c>
    </row>
    <row r="506" s="32" customFormat="true" ht="25.5" hidden="false" customHeight="true" outlineLevel="0" collapsed="false">
      <c r="B506" s="33"/>
      <c r="C506" s="203" t="s">
        <v>644</v>
      </c>
      <c r="D506" s="203" t="s">
        <v>172</v>
      </c>
      <c r="E506" s="204" t="s">
        <v>1418</v>
      </c>
      <c r="F506" s="205" t="s">
        <v>1419</v>
      </c>
      <c r="G506" s="205"/>
      <c r="H506" s="205"/>
      <c r="I506" s="205"/>
      <c r="J506" s="206" t="s">
        <v>325</v>
      </c>
      <c r="K506" s="207" t="n">
        <v>1</v>
      </c>
      <c r="L506" s="208" t="n">
        <v>0</v>
      </c>
      <c r="M506" s="208"/>
      <c r="N506" s="209" t="n">
        <f aca="false">ROUND(L506*K506,2)</f>
        <v>0</v>
      </c>
      <c r="O506" s="209"/>
      <c r="P506" s="209"/>
      <c r="Q506" s="209"/>
      <c r="R506" s="35"/>
      <c r="T506" s="210"/>
      <c r="U506" s="44" t="s">
        <v>50</v>
      </c>
      <c r="V506" s="34"/>
      <c r="W506" s="211" t="n">
        <f aca="false">V506*K506</f>
        <v>0</v>
      </c>
      <c r="X506" s="211" t="n">
        <v>0</v>
      </c>
      <c r="Y506" s="211" t="n">
        <f aca="false">X506*K506</f>
        <v>0</v>
      </c>
      <c r="Z506" s="211" t="n">
        <v>0.457</v>
      </c>
      <c r="AA506" s="212" t="n">
        <f aca="false">Z506*K506</f>
        <v>0.457</v>
      </c>
      <c r="AR506" s="10" t="s">
        <v>176</v>
      </c>
      <c r="AT506" s="10" t="s">
        <v>172</v>
      </c>
      <c r="AU506" s="10" t="s">
        <v>112</v>
      </c>
      <c r="AY506" s="10" t="s">
        <v>171</v>
      </c>
      <c r="BE506" s="127" t="n">
        <f aca="false">IF(U506="základní",N506,0)</f>
        <v>0</v>
      </c>
      <c r="BF506" s="127" t="n">
        <f aca="false">IF(U506="snížená",N506,0)</f>
        <v>0</v>
      </c>
      <c r="BG506" s="127" t="n">
        <f aca="false">IF(U506="zákl. přenesená",N506,0)</f>
        <v>0</v>
      </c>
      <c r="BH506" s="127" t="n">
        <f aca="false">IF(U506="sníž. přenesená",N506,0)</f>
        <v>0</v>
      </c>
      <c r="BI506" s="127" t="n">
        <f aca="false">IF(U506="nulová",N506,0)</f>
        <v>0</v>
      </c>
      <c r="BJ506" s="10" t="s">
        <v>93</v>
      </c>
      <c r="BK506" s="127" t="n">
        <f aca="false">ROUND(L506*K506,2)</f>
        <v>0</v>
      </c>
      <c r="BL506" s="10" t="s">
        <v>176</v>
      </c>
      <c r="BM506" s="10" t="s">
        <v>1420</v>
      </c>
    </row>
    <row r="507" s="213" customFormat="true" ht="16.5" hidden="false" customHeight="true" outlineLevel="0" collapsed="false">
      <c r="B507" s="214"/>
      <c r="C507" s="215"/>
      <c r="D507" s="215"/>
      <c r="E507" s="216"/>
      <c r="F507" s="217" t="s">
        <v>93</v>
      </c>
      <c r="G507" s="217"/>
      <c r="H507" s="217"/>
      <c r="I507" s="217"/>
      <c r="J507" s="215"/>
      <c r="K507" s="218" t="n">
        <v>1</v>
      </c>
      <c r="L507" s="215"/>
      <c r="M507" s="215"/>
      <c r="N507" s="215"/>
      <c r="O507" s="215"/>
      <c r="P507" s="215"/>
      <c r="Q507" s="215"/>
      <c r="R507" s="219"/>
      <c r="T507" s="220"/>
      <c r="U507" s="215"/>
      <c r="V507" s="215"/>
      <c r="W507" s="215"/>
      <c r="X507" s="215"/>
      <c r="Y507" s="215"/>
      <c r="Z507" s="215"/>
      <c r="AA507" s="221"/>
      <c r="AT507" s="222" t="s">
        <v>179</v>
      </c>
      <c r="AU507" s="222" t="s">
        <v>112</v>
      </c>
      <c r="AV507" s="213" t="s">
        <v>112</v>
      </c>
      <c r="AW507" s="213" t="s">
        <v>39</v>
      </c>
      <c r="AX507" s="213" t="s">
        <v>85</v>
      </c>
      <c r="AY507" s="222" t="s">
        <v>171</v>
      </c>
    </row>
    <row r="508" s="224" customFormat="true" ht="16.5" hidden="false" customHeight="true" outlineLevel="0" collapsed="false">
      <c r="B508" s="225"/>
      <c r="C508" s="226"/>
      <c r="D508" s="226"/>
      <c r="E508" s="227"/>
      <c r="F508" s="228" t="s">
        <v>1339</v>
      </c>
      <c r="G508" s="228"/>
      <c r="H508" s="228"/>
      <c r="I508" s="228"/>
      <c r="J508" s="226"/>
      <c r="K508" s="227"/>
      <c r="L508" s="226"/>
      <c r="M508" s="226"/>
      <c r="N508" s="226"/>
      <c r="O508" s="226"/>
      <c r="P508" s="226"/>
      <c r="Q508" s="226"/>
      <c r="R508" s="229"/>
      <c r="T508" s="230"/>
      <c r="U508" s="226"/>
      <c r="V508" s="226"/>
      <c r="W508" s="226"/>
      <c r="X508" s="226"/>
      <c r="Y508" s="226"/>
      <c r="Z508" s="226"/>
      <c r="AA508" s="231"/>
      <c r="AT508" s="232" t="s">
        <v>179</v>
      </c>
      <c r="AU508" s="232" t="s">
        <v>112</v>
      </c>
      <c r="AV508" s="224" t="s">
        <v>93</v>
      </c>
      <c r="AW508" s="224" t="s">
        <v>39</v>
      </c>
      <c r="AX508" s="224" t="s">
        <v>85</v>
      </c>
      <c r="AY508" s="232" t="s">
        <v>171</v>
      </c>
    </row>
    <row r="509" s="233" customFormat="true" ht="16.5" hidden="false" customHeight="true" outlineLevel="0" collapsed="false">
      <c r="B509" s="234"/>
      <c r="C509" s="235"/>
      <c r="D509" s="235"/>
      <c r="E509" s="236"/>
      <c r="F509" s="237" t="s">
        <v>219</v>
      </c>
      <c r="G509" s="237"/>
      <c r="H509" s="237"/>
      <c r="I509" s="237"/>
      <c r="J509" s="235"/>
      <c r="K509" s="238" t="n">
        <v>1</v>
      </c>
      <c r="L509" s="235"/>
      <c r="M509" s="235"/>
      <c r="N509" s="235"/>
      <c r="O509" s="235"/>
      <c r="P509" s="235"/>
      <c r="Q509" s="235"/>
      <c r="R509" s="239"/>
      <c r="T509" s="240"/>
      <c r="U509" s="235"/>
      <c r="V509" s="235"/>
      <c r="W509" s="235"/>
      <c r="X509" s="235"/>
      <c r="Y509" s="235"/>
      <c r="Z509" s="235"/>
      <c r="AA509" s="241"/>
      <c r="AT509" s="242" t="s">
        <v>179</v>
      </c>
      <c r="AU509" s="242" t="s">
        <v>112</v>
      </c>
      <c r="AV509" s="233" t="s">
        <v>176</v>
      </c>
      <c r="AW509" s="233" t="s">
        <v>39</v>
      </c>
      <c r="AX509" s="233" t="s">
        <v>93</v>
      </c>
      <c r="AY509" s="242" t="s">
        <v>171</v>
      </c>
    </row>
    <row r="510" s="32" customFormat="true" ht="25.5" hidden="false" customHeight="true" outlineLevel="0" collapsed="false">
      <c r="B510" s="33"/>
      <c r="C510" s="203" t="s">
        <v>650</v>
      </c>
      <c r="D510" s="203" t="s">
        <v>172</v>
      </c>
      <c r="E510" s="204" t="s">
        <v>1421</v>
      </c>
      <c r="F510" s="205" t="s">
        <v>1422</v>
      </c>
      <c r="G510" s="205"/>
      <c r="H510" s="205"/>
      <c r="I510" s="205"/>
      <c r="J510" s="206" t="s">
        <v>175</v>
      </c>
      <c r="K510" s="207" t="n">
        <v>1.804</v>
      </c>
      <c r="L510" s="208" t="n">
        <v>0</v>
      </c>
      <c r="M510" s="208"/>
      <c r="N510" s="209" t="n">
        <f aca="false">ROUND(L510*K510,2)</f>
        <v>0</v>
      </c>
      <c r="O510" s="209"/>
      <c r="P510" s="209"/>
      <c r="Q510" s="209"/>
      <c r="R510" s="35"/>
      <c r="T510" s="210"/>
      <c r="U510" s="44" t="s">
        <v>50</v>
      </c>
      <c r="V510" s="34"/>
      <c r="W510" s="211" t="n">
        <f aca="false">V510*K510</f>
        <v>0</v>
      </c>
      <c r="X510" s="211" t="n">
        <v>0</v>
      </c>
      <c r="Y510" s="211" t="n">
        <f aca="false">X510*K510</f>
        <v>0</v>
      </c>
      <c r="Z510" s="211" t="n">
        <v>2</v>
      </c>
      <c r="AA510" s="212" t="n">
        <f aca="false">Z510*K510</f>
        <v>3.608</v>
      </c>
      <c r="AR510" s="10" t="s">
        <v>176</v>
      </c>
      <c r="AT510" s="10" t="s">
        <v>172</v>
      </c>
      <c r="AU510" s="10" t="s">
        <v>112</v>
      </c>
      <c r="AY510" s="10" t="s">
        <v>171</v>
      </c>
      <c r="BE510" s="127" t="n">
        <f aca="false">IF(U510="základní",N510,0)</f>
        <v>0</v>
      </c>
      <c r="BF510" s="127" t="n">
        <f aca="false">IF(U510="snížená",N510,0)</f>
        <v>0</v>
      </c>
      <c r="BG510" s="127" t="n">
        <f aca="false">IF(U510="zákl. přenesená",N510,0)</f>
        <v>0</v>
      </c>
      <c r="BH510" s="127" t="n">
        <f aca="false">IF(U510="sníž. přenesená",N510,0)</f>
        <v>0</v>
      </c>
      <c r="BI510" s="127" t="n">
        <f aca="false">IF(U510="nulová",N510,0)</f>
        <v>0</v>
      </c>
      <c r="BJ510" s="10" t="s">
        <v>93</v>
      </c>
      <c r="BK510" s="127" t="n">
        <f aca="false">ROUND(L510*K510,2)</f>
        <v>0</v>
      </c>
      <c r="BL510" s="10" t="s">
        <v>176</v>
      </c>
      <c r="BM510" s="10" t="s">
        <v>1423</v>
      </c>
    </row>
    <row r="511" s="213" customFormat="true" ht="16.5" hidden="false" customHeight="true" outlineLevel="0" collapsed="false">
      <c r="B511" s="214"/>
      <c r="C511" s="215"/>
      <c r="D511" s="215"/>
      <c r="E511" s="216"/>
      <c r="F511" s="217" t="s">
        <v>1424</v>
      </c>
      <c r="G511" s="217"/>
      <c r="H511" s="217"/>
      <c r="I511" s="217"/>
      <c r="J511" s="215"/>
      <c r="K511" s="218" t="n">
        <v>1.804</v>
      </c>
      <c r="L511" s="215"/>
      <c r="M511" s="215"/>
      <c r="N511" s="215"/>
      <c r="O511" s="215"/>
      <c r="P511" s="215"/>
      <c r="Q511" s="215"/>
      <c r="R511" s="219"/>
      <c r="T511" s="220"/>
      <c r="U511" s="215"/>
      <c r="V511" s="215"/>
      <c r="W511" s="215"/>
      <c r="X511" s="215"/>
      <c r="Y511" s="215"/>
      <c r="Z511" s="215"/>
      <c r="AA511" s="221"/>
      <c r="AT511" s="222" t="s">
        <v>179</v>
      </c>
      <c r="AU511" s="222" t="s">
        <v>112</v>
      </c>
      <c r="AV511" s="213" t="s">
        <v>112</v>
      </c>
      <c r="AW511" s="213" t="s">
        <v>39</v>
      </c>
      <c r="AX511" s="213" t="s">
        <v>85</v>
      </c>
      <c r="AY511" s="222" t="s">
        <v>171</v>
      </c>
    </row>
    <row r="512" s="224" customFormat="true" ht="16.5" hidden="false" customHeight="true" outlineLevel="0" collapsed="false">
      <c r="B512" s="225"/>
      <c r="C512" s="226"/>
      <c r="D512" s="226"/>
      <c r="E512" s="227"/>
      <c r="F512" s="228" t="s">
        <v>1168</v>
      </c>
      <c r="G512" s="228"/>
      <c r="H512" s="228"/>
      <c r="I512" s="228"/>
      <c r="J512" s="226"/>
      <c r="K512" s="227"/>
      <c r="L512" s="226"/>
      <c r="M512" s="226"/>
      <c r="N512" s="226"/>
      <c r="O512" s="226"/>
      <c r="P512" s="226"/>
      <c r="Q512" s="226"/>
      <c r="R512" s="229"/>
      <c r="T512" s="230"/>
      <c r="U512" s="226"/>
      <c r="V512" s="226"/>
      <c r="W512" s="226"/>
      <c r="X512" s="226"/>
      <c r="Y512" s="226"/>
      <c r="Z512" s="226"/>
      <c r="AA512" s="231"/>
      <c r="AT512" s="232" t="s">
        <v>179</v>
      </c>
      <c r="AU512" s="232" t="s">
        <v>112</v>
      </c>
      <c r="AV512" s="224" t="s">
        <v>93</v>
      </c>
      <c r="AW512" s="224" t="s">
        <v>39</v>
      </c>
      <c r="AX512" s="224" t="s">
        <v>85</v>
      </c>
      <c r="AY512" s="232" t="s">
        <v>171</v>
      </c>
    </row>
    <row r="513" s="233" customFormat="true" ht="16.5" hidden="false" customHeight="true" outlineLevel="0" collapsed="false">
      <c r="B513" s="234"/>
      <c r="C513" s="235"/>
      <c r="D513" s="235"/>
      <c r="E513" s="236"/>
      <c r="F513" s="237" t="s">
        <v>219</v>
      </c>
      <c r="G513" s="237"/>
      <c r="H513" s="237"/>
      <c r="I513" s="237"/>
      <c r="J513" s="235"/>
      <c r="K513" s="238" t="n">
        <v>1.804</v>
      </c>
      <c r="L513" s="235"/>
      <c r="M513" s="235"/>
      <c r="N513" s="235"/>
      <c r="O513" s="235"/>
      <c r="P513" s="235"/>
      <c r="Q513" s="235"/>
      <c r="R513" s="239"/>
      <c r="T513" s="240"/>
      <c r="U513" s="235"/>
      <c r="V513" s="235"/>
      <c r="W513" s="235"/>
      <c r="X513" s="235"/>
      <c r="Y513" s="235"/>
      <c r="Z513" s="235"/>
      <c r="AA513" s="241"/>
      <c r="AT513" s="242" t="s">
        <v>179</v>
      </c>
      <c r="AU513" s="242" t="s">
        <v>112</v>
      </c>
      <c r="AV513" s="233" t="s">
        <v>176</v>
      </c>
      <c r="AW513" s="233" t="s">
        <v>39</v>
      </c>
      <c r="AX513" s="233" t="s">
        <v>93</v>
      </c>
      <c r="AY513" s="242" t="s">
        <v>171</v>
      </c>
    </row>
    <row r="514" s="32" customFormat="true" ht="25.5" hidden="false" customHeight="true" outlineLevel="0" collapsed="false">
      <c r="B514" s="33"/>
      <c r="C514" s="203" t="s">
        <v>652</v>
      </c>
      <c r="D514" s="203" t="s">
        <v>172</v>
      </c>
      <c r="E514" s="204" t="s">
        <v>1425</v>
      </c>
      <c r="F514" s="205" t="s">
        <v>1426</v>
      </c>
      <c r="G514" s="205"/>
      <c r="H514" s="205"/>
      <c r="I514" s="205"/>
      <c r="J514" s="206" t="s">
        <v>175</v>
      </c>
      <c r="K514" s="207" t="n">
        <v>0.111</v>
      </c>
      <c r="L514" s="208" t="n">
        <v>0</v>
      </c>
      <c r="M514" s="208"/>
      <c r="N514" s="209" t="n">
        <f aca="false">ROUND(L514*K514,2)</f>
        <v>0</v>
      </c>
      <c r="O514" s="209"/>
      <c r="P514" s="209"/>
      <c r="Q514" s="209"/>
      <c r="R514" s="35"/>
      <c r="T514" s="210"/>
      <c r="U514" s="44" t="s">
        <v>50</v>
      </c>
      <c r="V514" s="34"/>
      <c r="W514" s="211" t="n">
        <f aca="false">V514*K514</f>
        <v>0</v>
      </c>
      <c r="X514" s="211" t="n">
        <v>0</v>
      </c>
      <c r="Y514" s="211" t="n">
        <f aca="false">X514*K514</f>
        <v>0</v>
      </c>
      <c r="Z514" s="211" t="n">
        <v>1.8</v>
      </c>
      <c r="AA514" s="212" t="n">
        <f aca="false">Z514*K514</f>
        <v>0.1998</v>
      </c>
      <c r="AR514" s="10" t="s">
        <v>176</v>
      </c>
      <c r="AT514" s="10" t="s">
        <v>172</v>
      </c>
      <c r="AU514" s="10" t="s">
        <v>112</v>
      </c>
      <c r="AY514" s="10" t="s">
        <v>171</v>
      </c>
      <c r="BE514" s="127" t="n">
        <f aca="false">IF(U514="základní",N514,0)</f>
        <v>0</v>
      </c>
      <c r="BF514" s="127" t="n">
        <f aca="false">IF(U514="snížená",N514,0)</f>
        <v>0</v>
      </c>
      <c r="BG514" s="127" t="n">
        <f aca="false">IF(U514="zákl. přenesená",N514,0)</f>
        <v>0</v>
      </c>
      <c r="BH514" s="127" t="n">
        <f aca="false">IF(U514="sníž. přenesená",N514,0)</f>
        <v>0</v>
      </c>
      <c r="BI514" s="127" t="n">
        <f aca="false">IF(U514="nulová",N514,0)</f>
        <v>0</v>
      </c>
      <c r="BJ514" s="10" t="s">
        <v>93</v>
      </c>
      <c r="BK514" s="127" t="n">
        <f aca="false">ROUND(L514*K514,2)</f>
        <v>0</v>
      </c>
      <c r="BL514" s="10" t="s">
        <v>176</v>
      </c>
      <c r="BM514" s="10" t="s">
        <v>1427</v>
      </c>
    </row>
    <row r="515" s="213" customFormat="true" ht="16.5" hidden="false" customHeight="true" outlineLevel="0" collapsed="false">
      <c r="B515" s="214"/>
      <c r="C515" s="215"/>
      <c r="D515" s="215"/>
      <c r="E515" s="216"/>
      <c r="F515" s="217" t="s">
        <v>1428</v>
      </c>
      <c r="G515" s="217"/>
      <c r="H515" s="217"/>
      <c r="I515" s="217"/>
      <c r="J515" s="215"/>
      <c r="K515" s="218" t="n">
        <v>0.111</v>
      </c>
      <c r="L515" s="215"/>
      <c r="M515" s="215"/>
      <c r="N515" s="215"/>
      <c r="O515" s="215"/>
      <c r="P515" s="215"/>
      <c r="Q515" s="215"/>
      <c r="R515" s="219"/>
      <c r="T515" s="220"/>
      <c r="U515" s="215"/>
      <c r="V515" s="215"/>
      <c r="W515" s="215"/>
      <c r="X515" s="215"/>
      <c r="Y515" s="215"/>
      <c r="Z515" s="215"/>
      <c r="AA515" s="221"/>
      <c r="AT515" s="222" t="s">
        <v>179</v>
      </c>
      <c r="AU515" s="222" t="s">
        <v>112</v>
      </c>
      <c r="AV515" s="213" t="s">
        <v>112</v>
      </c>
      <c r="AW515" s="213" t="s">
        <v>39</v>
      </c>
      <c r="AX515" s="213" t="s">
        <v>85</v>
      </c>
      <c r="AY515" s="222" t="s">
        <v>171</v>
      </c>
    </row>
    <row r="516" s="224" customFormat="true" ht="16.5" hidden="false" customHeight="true" outlineLevel="0" collapsed="false">
      <c r="B516" s="225"/>
      <c r="C516" s="226"/>
      <c r="D516" s="226"/>
      <c r="E516" s="227"/>
      <c r="F516" s="228" t="s">
        <v>1152</v>
      </c>
      <c r="G516" s="228"/>
      <c r="H516" s="228"/>
      <c r="I516" s="228"/>
      <c r="J516" s="226"/>
      <c r="K516" s="227"/>
      <c r="L516" s="226"/>
      <c r="M516" s="226"/>
      <c r="N516" s="226"/>
      <c r="O516" s="226"/>
      <c r="P516" s="226"/>
      <c r="Q516" s="226"/>
      <c r="R516" s="229"/>
      <c r="T516" s="230"/>
      <c r="U516" s="226"/>
      <c r="V516" s="226"/>
      <c r="W516" s="226"/>
      <c r="X516" s="226"/>
      <c r="Y516" s="226"/>
      <c r="Z516" s="226"/>
      <c r="AA516" s="231"/>
      <c r="AT516" s="232" t="s">
        <v>179</v>
      </c>
      <c r="AU516" s="232" t="s">
        <v>112</v>
      </c>
      <c r="AV516" s="224" t="s">
        <v>93</v>
      </c>
      <c r="AW516" s="224" t="s">
        <v>39</v>
      </c>
      <c r="AX516" s="224" t="s">
        <v>85</v>
      </c>
      <c r="AY516" s="232" t="s">
        <v>171</v>
      </c>
    </row>
    <row r="517" s="233" customFormat="true" ht="16.5" hidden="false" customHeight="true" outlineLevel="0" collapsed="false">
      <c r="B517" s="234"/>
      <c r="C517" s="235"/>
      <c r="D517" s="235"/>
      <c r="E517" s="236"/>
      <c r="F517" s="237" t="s">
        <v>219</v>
      </c>
      <c r="G517" s="237"/>
      <c r="H517" s="237"/>
      <c r="I517" s="237"/>
      <c r="J517" s="235"/>
      <c r="K517" s="238" t="n">
        <v>0.111</v>
      </c>
      <c r="L517" s="235"/>
      <c r="M517" s="235"/>
      <c r="N517" s="235"/>
      <c r="O517" s="235"/>
      <c r="P517" s="235"/>
      <c r="Q517" s="235"/>
      <c r="R517" s="239"/>
      <c r="T517" s="240"/>
      <c r="U517" s="235"/>
      <c r="V517" s="235"/>
      <c r="W517" s="235"/>
      <c r="X517" s="235"/>
      <c r="Y517" s="235"/>
      <c r="Z517" s="235"/>
      <c r="AA517" s="241"/>
      <c r="AT517" s="242" t="s">
        <v>179</v>
      </c>
      <c r="AU517" s="242" t="s">
        <v>112</v>
      </c>
      <c r="AV517" s="233" t="s">
        <v>176</v>
      </c>
      <c r="AW517" s="233" t="s">
        <v>39</v>
      </c>
      <c r="AX517" s="233" t="s">
        <v>93</v>
      </c>
      <c r="AY517" s="242" t="s">
        <v>171</v>
      </c>
    </row>
    <row r="518" s="32" customFormat="true" ht="25.5" hidden="false" customHeight="true" outlineLevel="0" collapsed="false">
      <c r="B518" s="33"/>
      <c r="C518" s="203" t="s">
        <v>657</v>
      </c>
      <c r="D518" s="203" t="s">
        <v>172</v>
      </c>
      <c r="E518" s="204" t="s">
        <v>1429</v>
      </c>
      <c r="F518" s="205" t="s">
        <v>1430</v>
      </c>
      <c r="G518" s="205"/>
      <c r="H518" s="205"/>
      <c r="I518" s="205"/>
      <c r="J518" s="206" t="s">
        <v>175</v>
      </c>
      <c r="K518" s="207" t="n">
        <v>1.701</v>
      </c>
      <c r="L518" s="208" t="n">
        <v>0</v>
      </c>
      <c r="M518" s="208"/>
      <c r="N518" s="209" t="n">
        <f aca="false">ROUND(L518*K518,2)</f>
        <v>0</v>
      </c>
      <c r="O518" s="209"/>
      <c r="P518" s="209"/>
      <c r="Q518" s="209"/>
      <c r="R518" s="35"/>
      <c r="T518" s="210"/>
      <c r="U518" s="44" t="s">
        <v>50</v>
      </c>
      <c r="V518" s="34"/>
      <c r="W518" s="211" t="n">
        <f aca="false">V518*K518</f>
        <v>0</v>
      </c>
      <c r="X518" s="211" t="n">
        <v>0</v>
      </c>
      <c r="Y518" s="211" t="n">
        <f aca="false">X518*K518</f>
        <v>0</v>
      </c>
      <c r="Z518" s="211" t="n">
        <v>1.8</v>
      </c>
      <c r="AA518" s="212" t="n">
        <f aca="false">Z518*K518</f>
        <v>3.0618</v>
      </c>
      <c r="AR518" s="10" t="s">
        <v>176</v>
      </c>
      <c r="AT518" s="10" t="s">
        <v>172</v>
      </c>
      <c r="AU518" s="10" t="s">
        <v>112</v>
      </c>
      <c r="AY518" s="10" t="s">
        <v>171</v>
      </c>
      <c r="BE518" s="127" t="n">
        <f aca="false">IF(U518="základní",N518,0)</f>
        <v>0</v>
      </c>
      <c r="BF518" s="127" t="n">
        <f aca="false">IF(U518="snížená",N518,0)</f>
        <v>0</v>
      </c>
      <c r="BG518" s="127" t="n">
        <f aca="false">IF(U518="zákl. přenesená",N518,0)</f>
        <v>0</v>
      </c>
      <c r="BH518" s="127" t="n">
        <f aca="false">IF(U518="sníž. přenesená",N518,0)</f>
        <v>0</v>
      </c>
      <c r="BI518" s="127" t="n">
        <f aca="false">IF(U518="nulová",N518,0)</f>
        <v>0</v>
      </c>
      <c r="BJ518" s="10" t="s">
        <v>93</v>
      </c>
      <c r="BK518" s="127" t="n">
        <f aca="false">ROUND(L518*K518,2)</f>
        <v>0</v>
      </c>
      <c r="BL518" s="10" t="s">
        <v>176</v>
      </c>
      <c r="BM518" s="10" t="s">
        <v>1431</v>
      </c>
    </row>
    <row r="519" s="213" customFormat="true" ht="16.5" hidden="false" customHeight="true" outlineLevel="0" collapsed="false">
      <c r="B519" s="214"/>
      <c r="C519" s="215"/>
      <c r="D519" s="215"/>
      <c r="E519" s="216"/>
      <c r="F519" s="217" t="s">
        <v>1432</v>
      </c>
      <c r="G519" s="217"/>
      <c r="H519" s="217"/>
      <c r="I519" s="217"/>
      <c r="J519" s="215"/>
      <c r="K519" s="218" t="n">
        <v>1.05</v>
      </c>
      <c r="L519" s="215"/>
      <c r="M519" s="215"/>
      <c r="N519" s="215"/>
      <c r="O519" s="215"/>
      <c r="P519" s="215"/>
      <c r="Q519" s="215"/>
      <c r="R519" s="219"/>
      <c r="T519" s="220"/>
      <c r="U519" s="215"/>
      <c r="V519" s="215"/>
      <c r="W519" s="215"/>
      <c r="X519" s="215"/>
      <c r="Y519" s="215"/>
      <c r="Z519" s="215"/>
      <c r="AA519" s="221"/>
      <c r="AT519" s="222" t="s">
        <v>179</v>
      </c>
      <c r="AU519" s="222" t="s">
        <v>112</v>
      </c>
      <c r="AV519" s="213" t="s">
        <v>112</v>
      </c>
      <c r="AW519" s="213" t="s">
        <v>39</v>
      </c>
      <c r="AX519" s="213" t="s">
        <v>85</v>
      </c>
      <c r="AY519" s="222" t="s">
        <v>171</v>
      </c>
    </row>
    <row r="520" s="224" customFormat="true" ht="16.5" hidden="false" customHeight="true" outlineLevel="0" collapsed="false">
      <c r="B520" s="225"/>
      <c r="C520" s="226"/>
      <c r="D520" s="226"/>
      <c r="E520" s="227"/>
      <c r="F520" s="228" t="s">
        <v>1153</v>
      </c>
      <c r="G520" s="228"/>
      <c r="H520" s="228"/>
      <c r="I520" s="228"/>
      <c r="J520" s="226"/>
      <c r="K520" s="227"/>
      <c r="L520" s="226"/>
      <c r="M520" s="226"/>
      <c r="N520" s="226"/>
      <c r="O520" s="226"/>
      <c r="P520" s="226"/>
      <c r="Q520" s="226"/>
      <c r="R520" s="229"/>
      <c r="T520" s="230"/>
      <c r="U520" s="226"/>
      <c r="V520" s="226"/>
      <c r="W520" s="226"/>
      <c r="X520" s="226"/>
      <c r="Y520" s="226"/>
      <c r="Z520" s="226"/>
      <c r="AA520" s="231"/>
      <c r="AT520" s="232" t="s">
        <v>179</v>
      </c>
      <c r="AU520" s="232" t="s">
        <v>112</v>
      </c>
      <c r="AV520" s="224" t="s">
        <v>93</v>
      </c>
      <c r="AW520" s="224" t="s">
        <v>39</v>
      </c>
      <c r="AX520" s="224" t="s">
        <v>85</v>
      </c>
      <c r="AY520" s="232" t="s">
        <v>171</v>
      </c>
    </row>
    <row r="521" s="213" customFormat="true" ht="16.5" hidden="false" customHeight="true" outlineLevel="0" collapsed="false">
      <c r="B521" s="214"/>
      <c r="C521" s="215"/>
      <c r="D521" s="215"/>
      <c r="E521" s="216"/>
      <c r="F521" s="223" t="s">
        <v>1433</v>
      </c>
      <c r="G521" s="223"/>
      <c r="H521" s="223"/>
      <c r="I521" s="223"/>
      <c r="J521" s="215"/>
      <c r="K521" s="218" t="n">
        <v>0.651</v>
      </c>
      <c r="L521" s="215"/>
      <c r="M521" s="215"/>
      <c r="N521" s="215"/>
      <c r="O521" s="215"/>
      <c r="P521" s="215"/>
      <c r="Q521" s="215"/>
      <c r="R521" s="219"/>
      <c r="T521" s="220"/>
      <c r="U521" s="215"/>
      <c r="V521" s="215"/>
      <c r="W521" s="215"/>
      <c r="X521" s="215"/>
      <c r="Y521" s="215"/>
      <c r="Z521" s="215"/>
      <c r="AA521" s="221"/>
      <c r="AT521" s="222" t="s">
        <v>179</v>
      </c>
      <c r="AU521" s="222" t="s">
        <v>112</v>
      </c>
      <c r="AV521" s="213" t="s">
        <v>112</v>
      </c>
      <c r="AW521" s="213" t="s">
        <v>39</v>
      </c>
      <c r="AX521" s="213" t="s">
        <v>85</v>
      </c>
      <c r="AY521" s="222" t="s">
        <v>171</v>
      </c>
    </row>
    <row r="522" s="224" customFormat="true" ht="16.5" hidden="false" customHeight="true" outlineLevel="0" collapsed="false">
      <c r="B522" s="225"/>
      <c r="C522" s="226"/>
      <c r="D522" s="226"/>
      <c r="E522" s="227"/>
      <c r="F522" s="228" t="s">
        <v>1151</v>
      </c>
      <c r="G522" s="228"/>
      <c r="H522" s="228"/>
      <c r="I522" s="228"/>
      <c r="J522" s="226"/>
      <c r="K522" s="227"/>
      <c r="L522" s="226"/>
      <c r="M522" s="226"/>
      <c r="N522" s="226"/>
      <c r="O522" s="226"/>
      <c r="P522" s="226"/>
      <c r="Q522" s="226"/>
      <c r="R522" s="229"/>
      <c r="T522" s="230"/>
      <c r="U522" s="226"/>
      <c r="V522" s="226"/>
      <c r="W522" s="226"/>
      <c r="X522" s="226"/>
      <c r="Y522" s="226"/>
      <c r="Z522" s="226"/>
      <c r="AA522" s="231"/>
      <c r="AT522" s="232" t="s">
        <v>179</v>
      </c>
      <c r="AU522" s="232" t="s">
        <v>112</v>
      </c>
      <c r="AV522" s="224" t="s">
        <v>93</v>
      </c>
      <c r="AW522" s="224" t="s">
        <v>39</v>
      </c>
      <c r="AX522" s="224" t="s">
        <v>85</v>
      </c>
      <c r="AY522" s="232" t="s">
        <v>171</v>
      </c>
    </row>
    <row r="523" s="233" customFormat="true" ht="16.5" hidden="false" customHeight="true" outlineLevel="0" collapsed="false">
      <c r="B523" s="234"/>
      <c r="C523" s="235"/>
      <c r="D523" s="235"/>
      <c r="E523" s="236"/>
      <c r="F523" s="237" t="s">
        <v>219</v>
      </c>
      <c r="G523" s="237"/>
      <c r="H523" s="237"/>
      <c r="I523" s="237"/>
      <c r="J523" s="235"/>
      <c r="K523" s="238" t="n">
        <v>1.701</v>
      </c>
      <c r="L523" s="235"/>
      <c r="M523" s="235"/>
      <c r="N523" s="235"/>
      <c r="O523" s="235"/>
      <c r="P523" s="235"/>
      <c r="Q523" s="235"/>
      <c r="R523" s="239"/>
      <c r="T523" s="240"/>
      <c r="U523" s="235"/>
      <c r="V523" s="235"/>
      <c r="W523" s="235"/>
      <c r="X523" s="235"/>
      <c r="Y523" s="235"/>
      <c r="Z523" s="235"/>
      <c r="AA523" s="241"/>
      <c r="AT523" s="242" t="s">
        <v>179</v>
      </c>
      <c r="AU523" s="242" t="s">
        <v>112</v>
      </c>
      <c r="AV523" s="233" t="s">
        <v>176</v>
      </c>
      <c r="AW523" s="233" t="s">
        <v>39</v>
      </c>
      <c r="AX523" s="233" t="s">
        <v>93</v>
      </c>
      <c r="AY523" s="242" t="s">
        <v>171</v>
      </c>
    </row>
    <row r="524" s="32" customFormat="true" ht="25.5" hidden="false" customHeight="true" outlineLevel="0" collapsed="false">
      <c r="B524" s="33"/>
      <c r="C524" s="203" t="s">
        <v>667</v>
      </c>
      <c r="D524" s="203" t="s">
        <v>172</v>
      </c>
      <c r="E524" s="204" t="s">
        <v>1434</v>
      </c>
      <c r="F524" s="205" t="s">
        <v>1435</v>
      </c>
      <c r="G524" s="205"/>
      <c r="H524" s="205"/>
      <c r="I524" s="205"/>
      <c r="J524" s="206" t="s">
        <v>261</v>
      </c>
      <c r="K524" s="207" t="n">
        <v>4.948</v>
      </c>
      <c r="L524" s="208" t="n">
        <v>0</v>
      </c>
      <c r="M524" s="208"/>
      <c r="N524" s="209" t="n">
        <f aca="false">ROUND(L524*K524,2)</f>
        <v>0</v>
      </c>
      <c r="O524" s="209"/>
      <c r="P524" s="209"/>
      <c r="Q524" s="209"/>
      <c r="R524" s="35"/>
      <c r="T524" s="210"/>
      <c r="U524" s="44" t="s">
        <v>50</v>
      </c>
      <c r="V524" s="34"/>
      <c r="W524" s="211" t="n">
        <f aca="false">V524*K524</f>
        <v>0</v>
      </c>
      <c r="X524" s="211" t="n">
        <v>0</v>
      </c>
      <c r="Y524" s="211" t="n">
        <f aca="false">X524*K524</f>
        <v>0</v>
      </c>
      <c r="Z524" s="211" t="n">
        <v>0.27</v>
      </c>
      <c r="AA524" s="212" t="n">
        <f aca="false">Z524*K524</f>
        <v>1.33596</v>
      </c>
      <c r="AR524" s="10" t="s">
        <v>176</v>
      </c>
      <c r="AT524" s="10" t="s">
        <v>172</v>
      </c>
      <c r="AU524" s="10" t="s">
        <v>112</v>
      </c>
      <c r="AY524" s="10" t="s">
        <v>171</v>
      </c>
      <c r="BE524" s="127" t="n">
        <f aca="false">IF(U524="základní",N524,0)</f>
        <v>0</v>
      </c>
      <c r="BF524" s="127" t="n">
        <f aca="false">IF(U524="snížená",N524,0)</f>
        <v>0</v>
      </c>
      <c r="BG524" s="127" t="n">
        <f aca="false">IF(U524="zákl. přenesená",N524,0)</f>
        <v>0</v>
      </c>
      <c r="BH524" s="127" t="n">
        <f aca="false">IF(U524="sníž. přenesená",N524,0)</f>
        <v>0</v>
      </c>
      <c r="BI524" s="127" t="n">
        <f aca="false">IF(U524="nulová",N524,0)</f>
        <v>0</v>
      </c>
      <c r="BJ524" s="10" t="s">
        <v>93</v>
      </c>
      <c r="BK524" s="127" t="n">
        <f aca="false">ROUND(L524*K524,2)</f>
        <v>0</v>
      </c>
      <c r="BL524" s="10" t="s">
        <v>176</v>
      </c>
      <c r="BM524" s="10" t="s">
        <v>1436</v>
      </c>
    </row>
    <row r="525" s="213" customFormat="true" ht="16.5" hidden="false" customHeight="true" outlineLevel="0" collapsed="false">
      <c r="B525" s="214"/>
      <c r="C525" s="215"/>
      <c r="D525" s="215"/>
      <c r="E525" s="216"/>
      <c r="F525" s="217" t="s">
        <v>1373</v>
      </c>
      <c r="G525" s="217"/>
      <c r="H525" s="217"/>
      <c r="I525" s="217"/>
      <c r="J525" s="215"/>
      <c r="K525" s="218" t="n">
        <v>4.948</v>
      </c>
      <c r="L525" s="215"/>
      <c r="M525" s="215"/>
      <c r="N525" s="215"/>
      <c r="O525" s="215"/>
      <c r="P525" s="215"/>
      <c r="Q525" s="215"/>
      <c r="R525" s="219"/>
      <c r="T525" s="220"/>
      <c r="U525" s="215"/>
      <c r="V525" s="215"/>
      <c r="W525" s="215"/>
      <c r="X525" s="215"/>
      <c r="Y525" s="215"/>
      <c r="Z525" s="215"/>
      <c r="AA525" s="221"/>
      <c r="AT525" s="222" t="s">
        <v>179</v>
      </c>
      <c r="AU525" s="222" t="s">
        <v>112</v>
      </c>
      <c r="AV525" s="213" t="s">
        <v>112</v>
      </c>
      <c r="AW525" s="213" t="s">
        <v>39</v>
      </c>
      <c r="AX525" s="213" t="s">
        <v>85</v>
      </c>
      <c r="AY525" s="222" t="s">
        <v>171</v>
      </c>
    </row>
    <row r="526" s="233" customFormat="true" ht="16.5" hidden="false" customHeight="true" outlineLevel="0" collapsed="false">
      <c r="B526" s="234"/>
      <c r="C526" s="235"/>
      <c r="D526" s="235"/>
      <c r="E526" s="236"/>
      <c r="F526" s="237" t="s">
        <v>219</v>
      </c>
      <c r="G526" s="237"/>
      <c r="H526" s="237"/>
      <c r="I526" s="237"/>
      <c r="J526" s="235"/>
      <c r="K526" s="238" t="n">
        <v>4.948</v>
      </c>
      <c r="L526" s="235"/>
      <c r="M526" s="235"/>
      <c r="N526" s="235"/>
      <c r="O526" s="235"/>
      <c r="P526" s="235"/>
      <c r="Q526" s="235"/>
      <c r="R526" s="239"/>
      <c r="T526" s="240"/>
      <c r="U526" s="235"/>
      <c r="V526" s="235"/>
      <c r="W526" s="235"/>
      <c r="X526" s="235"/>
      <c r="Y526" s="235"/>
      <c r="Z526" s="235"/>
      <c r="AA526" s="241"/>
      <c r="AT526" s="242" t="s">
        <v>179</v>
      </c>
      <c r="AU526" s="242" t="s">
        <v>112</v>
      </c>
      <c r="AV526" s="233" t="s">
        <v>176</v>
      </c>
      <c r="AW526" s="233" t="s">
        <v>39</v>
      </c>
      <c r="AX526" s="233" t="s">
        <v>93</v>
      </c>
      <c r="AY526" s="242" t="s">
        <v>171</v>
      </c>
    </row>
    <row r="527" s="32" customFormat="true" ht="38.25" hidden="false" customHeight="true" outlineLevel="0" collapsed="false">
      <c r="B527" s="33"/>
      <c r="C527" s="203" t="s">
        <v>671</v>
      </c>
      <c r="D527" s="203" t="s">
        <v>172</v>
      </c>
      <c r="E527" s="204" t="s">
        <v>1437</v>
      </c>
      <c r="F527" s="205" t="s">
        <v>1438</v>
      </c>
      <c r="G527" s="205"/>
      <c r="H527" s="205"/>
      <c r="I527" s="205"/>
      <c r="J527" s="206" t="s">
        <v>330</v>
      </c>
      <c r="K527" s="207" t="n">
        <v>14.24</v>
      </c>
      <c r="L527" s="208" t="n">
        <v>0</v>
      </c>
      <c r="M527" s="208"/>
      <c r="N527" s="209" t="n">
        <f aca="false">ROUND(L527*K527,2)</f>
        <v>0</v>
      </c>
      <c r="O527" s="209"/>
      <c r="P527" s="209"/>
      <c r="Q527" s="209"/>
      <c r="R527" s="35"/>
      <c r="T527" s="210"/>
      <c r="U527" s="44" t="s">
        <v>50</v>
      </c>
      <c r="V527" s="34"/>
      <c r="W527" s="211" t="n">
        <f aca="false">V527*K527</f>
        <v>0</v>
      </c>
      <c r="X527" s="211" t="n">
        <v>0</v>
      </c>
      <c r="Y527" s="211" t="n">
        <f aca="false">X527*K527</f>
        <v>0</v>
      </c>
      <c r="Z527" s="211" t="n">
        <v>0.009</v>
      </c>
      <c r="AA527" s="212" t="n">
        <f aca="false">Z527*K527</f>
        <v>0.12816</v>
      </c>
      <c r="AR527" s="10" t="s">
        <v>176</v>
      </c>
      <c r="AT527" s="10" t="s">
        <v>172</v>
      </c>
      <c r="AU527" s="10" t="s">
        <v>112</v>
      </c>
      <c r="AY527" s="10" t="s">
        <v>171</v>
      </c>
      <c r="BE527" s="127" t="n">
        <f aca="false">IF(U527="základní",N527,0)</f>
        <v>0</v>
      </c>
      <c r="BF527" s="127" t="n">
        <f aca="false">IF(U527="snížená",N527,0)</f>
        <v>0</v>
      </c>
      <c r="BG527" s="127" t="n">
        <f aca="false">IF(U527="zákl. přenesená",N527,0)</f>
        <v>0</v>
      </c>
      <c r="BH527" s="127" t="n">
        <f aca="false">IF(U527="sníž. přenesená",N527,0)</f>
        <v>0</v>
      </c>
      <c r="BI527" s="127" t="n">
        <f aca="false">IF(U527="nulová",N527,0)</f>
        <v>0</v>
      </c>
      <c r="BJ527" s="10" t="s">
        <v>93</v>
      </c>
      <c r="BK527" s="127" t="n">
        <f aca="false">ROUND(L527*K527,2)</f>
        <v>0</v>
      </c>
      <c r="BL527" s="10" t="s">
        <v>176</v>
      </c>
      <c r="BM527" s="10" t="s">
        <v>1439</v>
      </c>
    </row>
    <row r="528" s="213" customFormat="true" ht="16.5" hidden="false" customHeight="true" outlineLevel="0" collapsed="false">
      <c r="B528" s="214"/>
      <c r="C528" s="215"/>
      <c r="D528" s="215"/>
      <c r="E528" s="216"/>
      <c r="F528" s="217" t="s">
        <v>1440</v>
      </c>
      <c r="G528" s="217"/>
      <c r="H528" s="217"/>
      <c r="I528" s="217"/>
      <c r="J528" s="215"/>
      <c r="K528" s="218" t="n">
        <v>14.24</v>
      </c>
      <c r="L528" s="215"/>
      <c r="M528" s="215"/>
      <c r="N528" s="215"/>
      <c r="O528" s="215"/>
      <c r="P528" s="215"/>
      <c r="Q528" s="215"/>
      <c r="R528" s="219"/>
      <c r="T528" s="220"/>
      <c r="U528" s="215"/>
      <c r="V528" s="215"/>
      <c r="W528" s="215"/>
      <c r="X528" s="215"/>
      <c r="Y528" s="215"/>
      <c r="Z528" s="215"/>
      <c r="AA528" s="221"/>
      <c r="AT528" s="222" t="s">
        <v>179</v>
      </c>
      <c r="AU528" s="222" t="s">
        <v>112</v>
      </c>
      <c r="AV528" s="213" t="s">
        <v>112</v>
      </c>
      <c r="AW528" s="213" t="s">
        <v>39</v>
      </c>
      <c r="AX528" s="213" t="s">
        <v>85</v>
      </c>
      <c r="AY528" s="222" t="s">
        <v>171</v>
      </c>
    </row>
    <row r="529" s="233" customFormat="true" ht="16.5" hidden="false" customHeight="true" outlineLevel="0" collapsed="false">
      <c r="B529" s="234"/>
      <c r="C529" s="235"/>
      <c r="D529" s="235"/>
      <c r="E529" s="236"/>
      <c r="F529" s="237" t="s">
        <v>219</v>
      </c>
      <c r="G529" s="237"/>
      <c r="H529" s="237"/>
      <c r="I529" s="237"/>
      <c r="J529" s="235"/>
      <c r="K529" s="238" t="n">
        <v>14.24</v>
      </c>
      <c r="L529" s="235"/>
      <c r="M529" s="235"/>
      <c r="N529" s="235"/>
      <c r="O529" s="235"/>
      <c r="P529" s="235"/>
      <c r="Q529" s="235"/>
      <c r="R529" s="239"/>
      <c r="T529" s="240"/>
      <c r="U529" s="235"/>
      <c r="V529" s="235"/>
      <c r="W529" s="235"/>
      <c r="X529" s="235"/>
      <c r="Y529" s="235"/>
      <c r="Z529" s="235"/>
      <c r="AA529" s="241"/>
      <c r="AT529" s="242" t="s">
        <v>179</v>
      </c>
      <c r="AU529" s="242" t="s">
        <v>112</v>
      </c>
      <c r="AV529" s="233" t="s">
        <v>176</v>
      </c>
      <c r="AW529" s="233" t="s">
        <v>39</v>
      </c>
      <c r="AX529" s="233" t="s">
        <v>93</v>
      </c>
      <c r="AY529" s="242" t="s">
        <v>171</v>
      </c>
    </row>
    <row r="530" s="32" customFormat="true" ht="25.5" hidden="false" customHeight="true" outlineLevel="0" collapsed="false">
      <c r="B530" s="33"/>
      <c r="C530" s="203" t="s">
        <v>675</v>
      </c>
      <c r="D530" s="203" t="s">
        <v>172</v>
      </c>
      <c r="E530" s="204" t="s">
        <v>1441</v>
      </c>
      <c r="F530" s="205" t="s">
        <v>1442</v>
      </c>
      <c r="G530" s="205"/>
      <c r="H530" s="205"/>
      <c r="I530" s="205"/>
      <c r="J530" s="206" t="s">
        <v>330</v>
      </c>
      <c r="K530" s="207" t="n">
        <v>3.2</v>
      </c>
      <c r="L530" s="208" t="n">
        <v>0</v>
      </c>
      <c r="M530" s="208"/>
      <c r="N530" s="209" t="n">
        <f aca="false">ROUND(L530*K530,2)</f>
        <v>0</v>
      </c>
      <c r="O530" s="209"/>
      <c r="P530" s="209"/>
      <c r="Q530" s="209"/>
      <c r="R530" s="35"/>
      <c r="T530" s="210"/>
      <c r="U530" s="44" t="s">
        <v>50</v>
      </c>
      <c r="V530" s="34"/>
      <c r="W530" s="211" t="n">
        <f aca="false">V530*K530</f>
        <v>0</v>
      </c>
      <c r="X530" s="211" t="n">
        <v>0</v>
      </c>
      <c r="Y530" s="211" t="n">
        <f aca="false">X530*K530</f>
        <v>0</v>
      </c>
      <c r="Z530" s="211" t="n">
        <v>0.091</v>
      </c>
      <c r="AA530" s="212" t="n">
        <f aca="false">Z530*K530</f>
        <v>0.2912</v>
      </c>
      <c r="AR530" s="10" t="s">
        <v>176</v>
      </c>
      <c r="AT530" s="10" t="s">
        <v>172</v>
      </c>
      <c r="AU530" s="10" t="s">
        <v>112</v>
      </c>
      <c r="AY530" s="10" t="s">
        <v>171</v>
      </c>
      <c r="BE530" s="127" t="n">
        <f aca="false">IF(U530="základní",N530,0)</f>
        <v>0</v>
      </c>
      <c r="BF530" s="127" t="n">
        <f aca="false">IF(U530="snížená",N530,0)</f>
        <v>0</v>
      </c>
      <c r="BG530" s="127" t="n">
        <f aca="false">IF(U530="zákl. přenesená",N530,0)</f>
        <v>0</v>
      </c>
      <c r="BH530" s="127" t="n">
        <f aca="false">IF(U530="sníž. přenesená",N530,0)</f>
        <v>0</v>
      </c>
      <c r="BI530" s="127" t="n">
        <f aca="false">IF(U530="nulová",N530,0)</f>
        <v>0</v>
      </c>
      <c r="BJ530" s="10" t="s">
        <v>93</v>
      </c>
      <c r="BK530" s="127" t="n">
        <f aca="false">ROUND(L530*K530,2)</f>
        <v>0</v>
      </c>
      <c r="BL530" s="10" t="s">
        <v>176</v>
      </c>
      <c r="BM530" s="10" t="s">
        <v>1443</v>
      </c>
    </row>
    <row r="531" s="213" customFormat="true" ht="16.5" hidden="false" customHeight="true" outlineLevel="0" collapsed="false">
      <c r="B531" s="214"/>
      <c r="C531" s="215"/>
      <c r="D531" s="215"/>
      <c r="E531" s="216"/>
      <c r="F531" s="217" t="s">
        <v>1444</v>
      </c>
      <c r="G531" s="217"/>
      <c r="H531" s="217"/>
      <c r="I531" s="217"/>
      <c r="J531" s="215"/>
      <c r="K531" s="218" t="n">
        <v>3.2</v>
      </c>
      <c r="L531" s="215"/>
      <c r="M531" s="215"/>
      <c r="N531" s="215"/>
      <c r="O531" s="215"/>
      <c r="P531" s="215"/>
      <c r="Q531" s="215"/>
      <c r="R531" s="219"/>
      <c r="T531" s="220"/>
      <c r="U531" s="215"/>
      <c r="V531" s="215"/>
      <c r="W531" s="215"/>
      <c r="X531" s="215"/>
      <c r="Y531" s="215"/>
      <c r="Z531" s="215"/>
      <c r="AA531" s="221"/>
      <c r="AT531" s="222" t="s">
        <v>179</v>
      </c>
      <c r="AU531" s="222" t="s">
        <v>112</v>
      </c>
      <c r="AV531" s="213" t="s">
        <v>112</v>
      </c>
      <c r="AW531" s="213" t="s">
        <v>39</v>
      </c>
      <c r="AX531" s="213" t="s">
        <v>85</v>
      </c>
      <c r="AY531" s="222" t="s">
        <v>171</v>
      </c>
    </row>
    <row r="532" s="224" customFormat="true" ht="16.5" hidden="false" customHeight="true" outlineLevel="0" collapsed="false">
      <c r="B532" s="225"/>
      <c r="C532" s="226"/>
      <c r="D532" s="226"/>
      <c r="E532" s="227"/>
      <c r="F532" s="228" t="s">
        <v>1168</v>
      </c>
      <c r="G532" s="228"/>
      <c r="H532" s="228"/>
      <c r="I532" s="228"/>
      <c r="J532" s="226"/>
      <c r="K532" s="227"/>
      <c r="L532" s="226"/>
      <c r="M532" s="226"/>
      <c r="N532" s="226"/>
      <c r="O532" s="226"/>
      <c r="P532" s="226"/>
      <c r="Q532" s="226"/>
      <c r="R532" s="229"/>
      <c r="T532" s="230"/>
      <c r="U532" s="226"/>
      <c r="V532" s="226"/>
      <c r="W532" s="226"/>
      <c r="X532" s="226"/>
      <c r="Y532" s="226"/>
      <c r="Z532" s="226"/>
      <c r="AA532" s="231"/>
      <c r="AT532" s="232" t="s">
        <v>179</v>
      </c>
      <c r="AU532" s="232" t="s">
        <v>112</v>
      </c>
      <c r="AV532" s="224" t="s">
        <v>93</v>
      </c>
      <c r="AW532" s="224" t="s">
        <v>39</v>
      </c>
      <c r="AX532" s="224" t="s">
        <v>85</v>
      </c>
      <c r="AY532" s="232" t="s">
        <v>171</v>
      </c>
    </row>
    <row r="533" s="233" customFormat="true" ht="16.5" hidden="false" customHeight="true" outlineLevel="0" collapsed="false">
      <c r="B533" s="234"/>
      <c r="C533" s="235"/>
      <c r="D533" s="235"/>
      <c r="E533" s="236"/>
      <c r="F533" s="237" t="s">
        <v>219</v>
      </c>
      <c r="G533" s="237"/>
      <c r="H533" s="237"/>
      <c r="I533" s="237"/>
      <c r="J533" s="235"/>
      <c r="K533" s="238" t="n">
        <v>3.2</v>
      </c>
      <c r="L533" s="235"/>
      <c r="M533" s="235"/>
      <c r="N533" s="235"/>
      <c r="O533" s="235"/>
      <c r="P533" s="235"/>
      <c r="Q533" s="235"/>
      <c r="R533" s="239"/>
      <c r="T533" s="240"/>
      <c r="U533" s="235"/>
      <c r="V533" s="235"/>
      <c r="W533" s="235"/>
      <c r="X533" s="235"/>
      <c r="Y533" s="235"/>
      <c r="Z533" s="235"/>
      <c r="AA533" s="241"/>
      <c r="AT533" s="242" t="s">
        <v>179</v>
      </c>
      <c r="AU533" s="242" t="s">
        <v>112</v>
      </c>
      <c r="AV533" s="233" t="s">
        <v>176</v>
      </c>
      <c r="AW533" s="233" t="s">
        <v>39</v>
      </c>
      <c r="AX533" s="233" t="s">
        <v>93</v>
      </c>
      <c r="AY533" s="242" t="s">
        <v>171</v>
      </c>
    </row>
    <row r="534" s="32" customFormat="true" ht="38.25" hidden="false" customHeight="true" outlineLevel="0" collapsed="false">
      <c r="B534" s="33"/>
      <c r="C534" s="203" t="s">
        <v>679</v>
      </c>
      <c r="D534" s="203" t="s">
        <v>172</v>
      </c>
      <c r="E534" s="204" t="s">
        <v>1445</v>
      </c>
      <c r="F534" s="205" t="s">
        <v>1446</v>
      </c>
      <c r="G534" s="205"/>
      <c r="H534" s="205"/>
      <c r="I534" s="205"/>
      <c r="J534" s="206" t="s">
        <v>330</v>
      </c>
      <c r="K534" s="207" t="n">
        <v>1.6</v>
      </c>
      <c r="L534" s="208" t="n">
        <v>0</v>
      </c>
      <c r="M534" s="208"/>
      <c r="N534" s="209" t="n">
        <f aca="false">ROUND(L534*K534,2)</f>
        <v>0</v>
      </c>
      <c r="O534" s="209"/>
      <c r="P534" s="209"/>
      <c r="Q534" s="209"/>
      <c r="R534" s="35"/>
      <c r="T534" s="210"/>
      <c r="U534" s="44" t="s">
        <v>50</v>
      </c>
      <c r="V534" s="34"/>
      <c r="W534" s="211" t="n">
        <f aca="false">V534*K534</f>
        <v>0</v>
      </c>
      <c r="X534" s="211" t="n">
        <v>0</v>
      </c>
      <c r="Y534" s="211" t="n">
        <f aca="false">X534*K534</f>
        <v>0</v>
      </c>
      <c r="Z534" s="211" t="n">
        <v>0.052</v>
      </c>
      <c r="AA534" s="212" t="n">
        <f aca="false">Z534*K534</f>
        <v>0.0832</v>
      </c>
      <c r="AR534" s="10" t="s">
        <v>176</v>
      </c>
      <c r="AT534" s="10" t="s">
        <v>172</v>
      </c>
      <c r="AU534" s="10" t="s">
        <v>112</v>
      </c>
      <c r="AY534" s="10" t="s">
        <v>171</v>
      </c>
      <c r="BE534" s="127" t="n">
        <f aca="false">IF(U534="základní",N534,0)</f>
        <v>0</v>
      </c>
      <c r="BF534" s="127" t="n">
        <f aca="false">IF(U534="snížená",N534,0)</f>
        <v>0</v>
      </c>
      <c r="BG534" s="127" t="n">
        <f aca="false">IF(U534="zákl. přenesená",N534,0)</f>
        <v>0</v>
      </c>
      <c r="BH534" s="127" t="n">
        <f aca="false">IF(U534="sníž. přenesená",N534,0)</f>
        <v>0</v>
      </c>
      <c r="BI534" s="127" t="n">
        <f aca="false">IF(U534="nulová",N534,0)</f>
        <v>0</v>
      </c>
      <c r="BJ534" s="10" t="s">
        <v>93</v>
      </c>
      <c r="BK534" s="127" t="n">
        <f aca="false">ROUND(L534*K534,2)</f>
        <v>0</v>
      </c>
      <c r="BL534" s="10" t="s">
        <v>176</v>
      </c>
      <c r="BM534" s="10" t="s">
        <v>1447</v>
      </c>
    </row>
    <row r="535" s="32" customFormat="true" ht="25.5" hidden="false" customHeight="true" outlineLevel="0" collapsed="false">
      <c r="B535" s="33"/>
      <c r="C535" s="203" t="s">
        <v>684</v>
      </c>
      <c r="D535" s="203" t="s">
        <v>172</v>
      </c>
      <c r="E535" s="204" t="s">
        <v>1448</v>
      </c>
      <c r="F535" s="205" t="s">
        <v>1449</v>
      </c>
      <c r="G535" s="205"/>
      <c r="H535" s="205"/>
      <c r="I535" s="205"/>
      <c r="J535" s="206" t="s">
        <v>330</v>
      </c>
      <c r="K535" s="207" t="n">
        <v>6.4</v>
      </c>
      <c r="L535" s="208" t="n">
        <v>0</v>
      </c>
      <c r="M535" s="208"/>
      <c r="N535" s="209" t="n">
        <f aca="false">ROUND(L535*K535,2)</f>
        <v>0</v>
      </c>
      <c r="O535" s="209"/>
      <c r="P535" s="209"/>
      <c r="Q535" s="209"/>
      <c r="R535" s="35"/>
      <c r="T535" s="210"/>
      <c r="U535" s="44" t="s">
        <v>50</v>
      </c>
      <c r="V535" s="34"/>
      <c r="W535" s="211" t="n">
        <f aca="false">V535*K535</f>
        <v>0</v>
      </c>
      <c r="X535" s="211" t="n">
        <v>0</v>
      </c>
      <c r="Y535" s="211" t="n">
        <f aca="false">X535*K535</f>
        <v>0</v>
      </c>
      <c r="Z535" s="211" t="n">
        <v>0.054</v>
      </c>
      <c r="AA535" s="212" t="n">
        <f aca="false">Z535*K535</f>
        <v>0.3456</v>
      </c>
      <c r="AR535" s="10" t="s">
        <v>176</v>
      </c>
      <c r="AT535" s="10" t="s">
        <v>172</v>
      </c>
      <c r="AU535" s="10" t="s">
        <v>112</v>
      </c>
      <c r="AY535" s="10" t="s">
        <v>171</v>
      </c>
      <c r="BE535" s="127" t="n">
        <f aca="false">IF(U535="základní",N535,0)</f>
        <v>0</v>
      </c>
      <c r="BF535" s="127" t="n">
        <f aca="false">IF(U535="snížená",N535,0)</f>
        <v>0</v>
      </c>
      <c r="BG535" s="127" t="n">
        <f aca="false">IF(U535="zákl. přenesená",N535,0)</f>
        <v>0</v>
      </c>
      <c r="BH535" s="127" t="n">
        <f aca="false">IF(U535="sníž. přenesená",N535,0)</f>
        <v>0</v>
      </c>
      <c r="BI535" s="127" t="n">
        <f aca="false">IF(U535="nulová",N535,0)</f>
        <v>0</v>
      </c>
      <c r="BJ535" s="10" t="s">
        <v>93</v>
      </c>
      <c r="BK535" s="127" t="n">
        <f aca="false">ROUND(L535*K535,2)</f>
        <v>0</v>
      </c>
      <c r="BL535" s="10" t="s">
        <v>176</v>
      </c>
      <c r="BM535" s="10" t="s">
        <v>1450</v>
      </c>
    </row>
    <row r="536" s="213" customFormat="true" ht="16.5" hidden="false" customHeight="true" outlineLevel="0" collapsed="false">
      <c r="B536" s="214"/>
      <c r="C536" s="215"/>
      <c r="D536" s="215"/>
      <c r="E536" s="216"/>
      <c r="F536" s="217" t="s">
        <v>1444</v>
      </c>
      <c r="G536" s="217"/>
      <c r="H536" s="217"/>
      <c r="I536" s="217"/>
      <c r="J536" s="215"/>
      <c r="K536" s="218" t="n">
        <v>3.2</v>
      </c>
      <c r="L536" s="215"/>
      <c r="M536" s="215"/>
      <c r="N536" s="215"/>
      <c r="O536" s="215"/>
      <c r="P536" s="215"/>
      <c r="Q536" s="215"/>
      <c r="R536" s="219"/>
      <c r="T536" s="220"/>
      <c r="U536" s="215"/>
      <c r="V536" s="215"/>
      <c r="W536" s="215"/>
      <c r="X536" s="215"/>
      <c r="Y536" s="215"/>
      <c r="Z536" s="215"/>
      <c r="AA536" s="221"/>
      <c r="AT536" s="222" t="s">
        <v>179</v>
      </c>
      <c r="AU536" s="222" t="s">
        <v>112</v>
      </c>
      <c r="AV536" s="213" t="s">
        <v>112</v>
      </c>
      <c r="AW536" s="213" t="s">
        <v>39</v>
      </c>
      <c r="AX536" s="213" t="s">
        <v>85</v>
      </c>
      <c r="AY536" s="222" t="s">
        <v>171</v>
      </c>
    </row>
    <row r="537" s="224" customFormat="true" ht="16.5" hidden="false" customHeight="true" outlineLevel="0" collapsed="false">
      <c r="B537" s="225"/>
      <c r="C537" s="226"/>
      <c r="D537" s="226"/>
      <c r="E537" s="227"/>
      <c r="F537" s="228" t="s">
        <v>1151</v>
      </c>
      <c r="G537" s="228"/>
      <c r="H537" s="228"/>
      <c r="I537" s="228"/>
      <c r="J537" s="226"/>
      <c r="K537" s="227"/>
      <c r="L537" s="226"/>
      <c r="M537" s="226"/>
      <c r="N537" s="226"/>
      <c r="O537" s="226"/>
      <c r="P537" s="226"/>
      <c r="Q537" s="226"/>
      <c r="R537" s="229"/>
      <c r="T537" s="230"/>
      <c r="U537" s="226"/>
      <c r="V537" s="226"/>
      <c r="W537" s="226"/>
      <c r="X537" s="226"/>
      <c r="Y537" s="226"/>
      <c r="Z537" s="226"/>
      <c r="AA537" s="231"/>
      <c r="AT537" s="232" t="s">
        <v>179</v>
      </c>
      <c r="AU537" s="232" t="s">
        <v>112</v>
      </c>
      <c r="AV537" s="224" t="s">
        <v>93</v>
      </c>
      <c r="AW537" s="224" t="s">
        <v>39</v>
      </c>
      <c r="AX537" s="224" t="s">
        <v>85</v>
      </c>
      <c r="AY537" s="232" t="s">
        <v>171</v>
      </c>
    </row>
    <row r="538" s="213" customFormat="true" ht="16.5" hidden="false" customHeight="true" outlineLevel="0" collapsed="false">
      <c r="B538" s="214"/>
      <c r="C538" s="215"/>
      <c r="D538" s="215"/>
      <c r="E538" s="216"/>
      <c r="F538" s="223" t="s">
        <v>1444</v>
      </c>
      <c r="G538" s="223"/>
      <c r="H538" s="223"/>
      <c r="I538" s="223"/>
      <c r="J538" s="215"/>
      <c r="K538" s="218" t="n">
        <v>3.2</v>
      </c>
      <c r="L538" s="215"/>
      <c r="M538" s="215"/>
      <c r="N538" s="215"/>
      <c r="O538" s="215"/>
      <c r="P538" s="215"/>
      <c r="Q538" s="215"/>
      <c r="R538" s="219"/>
      <c r="T538" s="220"/>
      <c r="U538" s="215"/>
      <c r="V538" s="215"/>
      <c r="W538" s="215"/>
      <c r="X538" s="215"/>
      <c r="Y538" s="215"/>
      <c r="Z538" s="215"/>
      <c r="AA538" s="221"/>
      <c r="AT538" s="222" t="s">
        <v>179</v>
      </c>
      <c r="AU538" s="222" t="s">
        <v>112</v>
      </c>
      <c r="AV538" s="213" t="s">
        <v>112</v>
      </c>
      <c r="AW538" s="213" t="s">
        <v>39</v>
      </c>
      <c r="AX538" s="213" t="s">
        <v>85</v>
      </c>
      <c r="AY538" s="222" t="s">
        <v>171</v>
      </c>
    </row>
    <row r="539" s="224" customFormat="true" ht="16.5" hidden="false" customHeight="true" outlineLevel="0" collapsed="false">
      <c r="B539" s="225"/>
      <c r="C539" s="226"/>
      <c r="D539" s="226"/>
      <c r="E539" s="227"/>
      <c r="F539" s="228" t="s">
        <v>1152</v>
      </c>
      <c r="G539" s="228"/>
      <c r="H539" s="228"/>
      <c r="I539" s="228"/>
      <c r="J539" s="226"/>
      <c r="K539" s="227"/>
      <c r="L539" s="226"/>
      <c r="M539" s="226"/>
      <c r="N539" s="226"/>
      <c r="O539" s="226"/>
      <c r="P539" s="226"/>
      <c r="Q539" s="226"/>
      <c r="R539" s="229"/>
      <c r="T539" s="230"/>
      <c r="U539" s="226"/>
      <c r="V539" s="226"/>
      <c r="W539" s="226"/>
      <c r="X539" s="226"/>
      <c r="Y539" s="226"/>
      <c r="Z539" s="226"/>
      <c r="AA539" s="231"/>
      <c r="AT539" s="232" t="s">
        <v>179</v>
      </c>
      <c r="AU539" s="232" t="s">
        <v>112</v>
      </c>
      <c r="AV539" s="224" t="s">
        <v>93</v>
      </c>
      <c r="AW539" s="224" t="s">
        <v>39</v>
      </c>
      <c r="AX539" s="224" t="s">
        <v>85</v>
      </c>
      <c r="AY539" s="232" t="s">
        <v>171</v>
      </c>
    </row>
    <row r="540" s="233" customFormat="true" ht="16.5" hidden="false" customHeight="true" outlineLevel="0" collapsed="false">
      <c r="B540" s="234"/>
      <c r="C540" s="235"/>
      <c r="D540" s="235"/>
      <c r="E540" s="236"/>
      <c r="F540" s="237" t="s">
        <v>219</v>
      </c>
      <c r="G540" s="237"/>
      <c r="H540" s="237"/>
      <c r="I540" s="237"/>
      <c r="J540" s="235"/>
      <c r="K540" s="238" t="n">
        <v>6.4</v>
      </c>
      <c r="L540" s="235"/>
      <c r="M540" s="235"/>
      <c r="N540" s="235"/>
      <c r="O540" s="235"/>
      <c r="P540" s="235"/>
      <c r="Q540" s="235"/>
      <c r="R540" s="239"/>
      <c r="T540" s="240"/>
      <c r="U540" s="235"/>
      <c r="V540" s="235"/>
      <c r="W540" s="235"/>
      <c r="X540" s="235"/>
      <c r="Y540" s="235"/>
      <c r="Z540" s="235"/>
      <c r="AA540" s="241"/>
      <c r="AT540" s="242" t="s">
        <v>179</v>
      </c>
      <c r="AU540" s="242" t="s">
        <v>112</v>
      </c>
      <c r="AV540" s="233" t="s">
        <v>176</v>
      </c>
      <c r="AW540" s="233" t="s">
        <v>39</v>
      </c>
      <c r="AX540" s="233" t="s">
        <v>93</v>
      </c>
      <c r="AY540" s="242" t="s">
        <v>171</v>
      </c>
    </row>
    <row r="541" s="32" customFormat="true" ht="25.5" hidden="false" customHeight="true" outlineLevel="0" collapsed="false">
      <c r="B541" s="33"/>
      <c r="C541" s="203" t="s">
        <v>688</v>
      </c>
      <c r="D541" s="203" t="s">
        <v>172</v>
      </c>
      <c r="E541" s="204" t="s">
        <v>1451</v>
      </c>
      <c r="F541" s="205" t="s">
        <v>1452</v>
      </c>
      <c r="G541" s="205"/>
      <c r="H541" s="205"/>
      <c r="I541" s="205"/>
      <c r="J541" s="206" t="s">
        <v>330</v>
      </c>
      <c r="K541" s="207" t="n">
        <v>3</v>
      </c>
      <c r="L541" s="208" t="n">
        <v>0</v>
      </c>
      <c r="M541" s="208"/>
      <c r="N541" s="209" t="n">
        <f aca="false">ROUND(L541*K541,2)</f>
        <v>0</v>
      </c>
      <c r="O541" s="209"/>
      <c r="P541" s="209"/>
      <c r="Q541" s="209"/>
      <c r="R541" s="35"/>
      <c r="T541" s="210"/>
      <c r="U541" s="44" t="s">
        <v>50</v>
      </c>
      <c r="V541" s="34"/>
      <c r="W541" s="211" t="n">
        <f aca="false">V541*K541</f>
        <v>0</v>
      </c>
      <c r="X541" s="211" t="n">
        <v>0</v>
      </c>
      <c r="Y541" s="211" t="n">
        <f aca="false">X541*K541</f>
        <v>0</v>
      </c>
      <c r="Z541" s="211" t="n">
        <v>0.071</v>
      </c>
      <c r="AA541" s="212" t="n">
        <f aca="false">Z541*K541</f>
        <v>0.213</v>
      </c>
      <c r="AR541" s="10" t="s">
        <v>176</v>
      </c>
      <c r="AT541" s="10" t="s">
        <v>172</v>
      </c>
      <c r="AU541" s="10" t="s">
        <v>112</v>
      </c>
      <c r="AY541" s="10" t="s">
        <v>171</v>
      </c>
      <c r="BE541" s="127" t="n">
        <f aca="false">IF(U541="základní",N541,0)</f>
        <v>0</v>
      </c>
      <c r="BF541" s="127" t="n">
        <f aca="false">IF(U541="snížená",N541,0)</f>
        <v>0</v>
      </c>
      <c r="BG541" s="127" t="n">
        <f aca="false">IF(U541="zákl. přenesená",N541,0)</f>
        <v>0</v>
      </c>
      <c r="BH541" s="127" t="n">
        <f aca="false">IF(U541="sníž. přenesená",N541,0)</f>
        <v>0</v>
      </c>
      <c r="BI541" s="127" t="n">
        <f aca="false">IF(U541="nulová",N541,0)</f>
        <v>0</v>
      </c>
      <c r="BJ541" s="10" t="s">
        <v>93</v>
      </c>
      <c r="BK541" s="127" t="n">
        <f aca="false">ROUND(L541*K541,2)</f>
        <v>0</v>
      </c>
      <c r="BL541" s="10" t="s">
        <v>176</v>
      </c>
      <c r="BM541" s="10" t="s">
        <v>1453</v>
      </c>
    </row>
    <row r="542" s="213" customFormat="true" ht="16.5" hidden="false" customHeight="true" outlineLevel="0" collapsed="false">
      <c r="B542" s="214"/>
      <c r="C542" s="215"/>
      <c r="D542" s="215"/>
      <c r="E542" s="216"/>
      <c r="F542" s="217" t="s">
        <v>1454</v>
      </c>
      <c r="G542" s="217"/>
      <c r="H542" s="217"/>
      <c r="I542" s="217"/>
      <c r="J542" s="215"/>
      <c r="K542" s="218" t="n">
        <v>3</v>
      </c>
      <c r="L542" s="215"/>
      <c r="M542" s="215"/>
      <c r="N542" s="215"/>
      <c r="O542" s="215"/>
      <c r="P542" s="215"/>
      <c r="Q542" s="215"/>
      <c r="R542" s="219"/>
      <c r="T542" s="220"/>
      <c r="U542" s="215"/>
      <c r="V542" s="215"/>
      <c r="W542" s="215"/>
      <c r="X542" s="215"/>
      <c r="Y542" s="215"/>
      <c r="Z542" s="215"/>
      <c r="AA542" s="221"/>
      <c r="AT542" s="222" t="s">
        <v>179</v>
      </c>
      <c r="AU542" s="222" t="s">
        <v>112</v>
      </c>
      <c r="AV542" s="213" t="s">
        <v>112</v>
      </c>
      <c r="AW542" s="213" t="s">
        <v>39</v>
      </c>
      <c r="AX542" s="213" t="s">
        <v>85</v>
      </c>
      <c r="AY542" s="222" t="s">
        <v>171</v>
      </c>
    </row>
    <row r="543" s="224" customFormat="true" ht="16.5" hidden="false" customHeight="true" outlineLevel="0" collapsed="false">
      <c r="B543" s="225"/>
      <c r="C543" s="226"/>
      <c r="D543" s="226"/>
      <c r="E543" s="227"/>
      <c r="F543" s="228" t="s">
        <v>1153</v>
      </c>
      <c r="G543" s="228"/>
      <c r="H543" s="228"/>
      <c r="I543" s="228"/>
      <c r="J543" s="226"/>
      <c r="K543" s="227"/>
      <c r="L543" s="226"/>
      <c r="M543" s="226"/>
      <c r="N543" s="226"/>
      <c r="O543" s="226"/>
      <c r="P543" s="226"/>
      <c r="Q543" s="226"/>
      <c r="R543" s="229"/>
      <c r="T543" s="230"/>
      <c r="U543" s="226"/>
      <c r="V543" s="226"/>
      <c r="W543" s="226"/>
      <c r="X543" s="226"/>
      <c r="Y543" s="226"/>
      <c r="Z543" s="226"/>
      <c r="AA543" s="231"/>
      <c r="AT543" s="232" t="s">
        <v>179</v>
      </c>
      <c r="AU543" s="232" t="s">
        <v>112</v>
      </c>
      <c r="AV543" s="224" t="s">
        <v>93</v>
      </c>
      <c r="AW543" s="224" t="s">
        <v>39</v>
      </c>
      <c r="AX543" s="224" t="s">
        <v>85</v>
      </c>
      <c r="AY543" s="232" t="s">
        <v>171</v>
      </c>
    </row>
    <row r="544" s="233" customFormat="true" ht="16.5" hidden="false" customHeight="true" outlineLevel="0" collapsed="false">
      <c r="B544" s="234"/>
      <c r="C544" s="235"/>
      <c r="D544" s="235"/>
      <c r="E544" s="236"/>
      <c r="F544" s="237" t="s">
        <v>219</v>
      </c>
      <c r="G544" s="237"/>
      <c r="H544" s="237"/>
      <c r="I544" s="237"/>
      <c r="J544" s="235"/>
      <c r="K544" s="238" t="n">
        <v>3</v>
      </c>
      <c r="L544" s="235"/>
      <c r="M544" s="235"/>
      <c r="N544" s="235"/>
      <c r="O544" s="235"/>
      <c r="P544" s="235"/>
      <c r="Q544" s="235"/>
      <c r="R544" s="239"/>
      <c r="T544" s="240"/>
      <c r="U544" s="235"/>
      <c r="V544" s="235"/>
      <c r="W544" s="235"/>
      <c r="X544" s="235"/>
      <c r="Y544" s="235"/>
      <c r="Z544" s="235"/>
      <c r="AA544" s="241"/>
      <c r="AT544" s="242" t="s">
        <v>179</v>
      </c>
      <c r="AU544" s="242" t="s">
        <v>112</v>
      </c>
      <c r="AV544" s="233" t="s">
        <v>176</v>
      </c>
      <c r="AW544" s="233" t="s">
        <v>39</v>
      </c>
      <c r="AX544" s="233" t="s">
        <v>93</v>
      </c>
      <c r="AY544" s="242" t="s">
        <v>171</v>
      </c>
    </row>
    <row r="545" s="32" customFormat="true" ht="38.25" hidden="false" customHeight="true" outlineLevel="0" collapsed="false">
      <c r="B545" s="33"/>
      <c r="C545" s="203" t="s">
        <v>692</v>
      </c>
      <c r="D545" s="203" t="s">
        <v>172</v>
      </c>
      <c r="E545" s="204" t="s">
        <v>1455</v>
      </c>
      <c r="F545" s="205" t="s">
        <v>1456</v>
      </c>
      <c r="G545" s="205"/>
      <c r="H545" s="205"/>
      <c r="I545" s="205"/>
      <c r="J545" s="206" t="s">
        <v>261</v>
      </c>
      <c r="K545" s="207" t="n">
        <v>4.948</v>
      </c>
      <c r="L545" s="208" t="n">
        <v>0</v>
      </c>
      <c r="M545" s="208"/>
      <c r="N545" s="209" t="n">
        <f aca="false">ROUND(L545*K545,2)</f>
        <v>0</v>
      </c>
      <c r="O545" s="209"/>
      <c r="P545" s="209"/>
      <c r="Q545" s="209"/>
      <c r="R545" s="35"/>
      <c r="T545" s="210"/>
      <c r="U545" s="44" t="s">
        <v>50</v>
      </c>
      <c r="V545" s="34"/>
      <c r="W545" s="211" t="n">
        <f aca="false">V545*K545</f>
        <v>0</v>
      </c>
      <c r="X545" s="211" t="n">
        <v>0</v>
      </c>
      <c r="Y545" s="211" t="n">
        <f aca="false">X545*K545</f>
        <v>0</v>
      </c>
      <c r="Z545" s="211" t="n">
        <v>0.05</v>
      </c>
      <c r="AA545" s="212" t="n">
        <f aca="false">Z545*K545</f>
        <v>0.2474</v>
      </c>
      <c r="AR545" s="10" t="s">
        <v>176</v>
      </c>
      <c r="AT545" s="10" t="s">
        <v>172</v>
      </c>
      <c r="AU545" s="10" t="s">
        <v>112</v>
      </c>
      <c r="AY545" s="10" t="s">
        <v>171</v>
      </c>
      <c r="BE545" s="127" t="n">
        <f aca="false">IF(U545="základní",N545,0)</f>
        <v>0</v>
      </c>
      <c r="BF545" s="127" t="n">
        <f aca="false">IF(U545="snížená",N545,0)</f>
        <v>0</v>
      </c>
      <c r="BG545" s="127" t="n">
        <f aca="false">IF(U545="zákl. přenesená",N545,0)</f>
        <v>0</v>
      </c>
      <c r="BH545" s="127" t="n">
        <f aca="false">IF(U545="sníž. přenesená",N545,0)</f>
        <v>0</v>
      </c>
      <c r="BI545" s="127" t="n">
        <f aca="false">IF(U545="nulová",N545,0)</f>
        <v>0</v>
      </c>
      <c r="BJ545" s="10" t="s">
        <v>93</v>
      </c>
      <c r="BK545" s="127" t="n">
        <f aca="false">ROUND(L545*K545,2)</f>
        <v>0</v>
      </c>
      <c r="BL545" s="10" t="s">
        <v>176</v>
      </c>
      <c r="BM545" s="10" t="s">
        <v>1457</v>
      </c>
    </row>
    <row r="546" s="213" customFormat="true" ht="16.5" hidden="false" customHeight="true" outlineLevel="0" collapsed="false">
      <c r="B546" s="214"/>
      <c r="C546" s="215"/>
      <c r="D546" s="215"/>
      <c r="E546" s="216"/>
      <c r="F546" s="217" t="s">
        <v>1373</v>
      </c>
      <c r="G546" s="217"/>
      <c r="H546" s="217"/>
      <c r="I546" s="217"/>
      <c r="J546" s="215"/>
      <c r="K546" s="218" t="n">
        <v>4.948</v>
      </c>
      <c r="L546" s="215"/>
      <c r="M546" s="215"/>
      <c r="N546" s="215"/>
      <c r="O546" s="215"/>
      <c r="P546" s="215"/>
      <c r="Q546" s="215"/>
      <c r="R546" s="219"/>
      <c r="T546" s="220"/>
      <c r="U546" s="215"/>
      <c r="V546" s="215"/>
      <c r="W546" s="215"/>
      <c r="X546" s="215"/>
      <c r="Y546" s="215"/>
      <c r="Z546" s="215"/>
      <c r="AA546" s="221"/>
      <c r="AT546" s="222" t="s">
        <v>179</v>
      </c>
      <c r="AU546" s="222" t="s">
        <v>112</v>
      </c>
      <c r="AV546" s="213" t="s">
        <v>112</v>
      </c>
      <c r="AW546" s="213" t="s">
        <v>39</v>
      </c>
      <c r="AX546" s="213" t="s">
        <v>85</v>
      </c>
      <c r="AY546" s="222" t="s">
        <v>171</v>
      </c>
    </row>
    <row r="547" s="224" customFormat="true" ht="16.5" hidden="false" customHeight="true" outlineLevel="0" collapsed="false">
      <c r="B547" s="225"/>
      <c r="C547" s="226"/>
      <c r="D547" s="226"/>
      <c r="E547" s="227"/>
      <c r="F547" s="228" t="s">
        <v>1369</v>
      </c>
      <c r="G547" s="228"/>
      <c r="H547" s="228"/>
      <c r="I547" s="228"/>
      <c r="J547" s="226"/>
      <c r="K547" s="227"/>
      <c r="L547" s="226"/>
      <c r="M547" s="226"/>
      <c r="N547" s="226"/>
      <c r="O547" s="226"/>
      <c r="P547" s="226"/>
      <c r="Q547" s="226"/>
      <c r="R547" s="229"/>
      <c r="T547" s="230"/>
      <c r="U547" s="226"/>
      <c r="V547" s="226"/>
      <c r="W547" s="226"/>
      <c r="X547" s="226"/>
      <c r="Y547" s="226"/>
      <c r="Z547" s="226"/>
      <c r="AA547" s="231"/>
      <c r="AT547" s="232" t="s">
        <v>179</v>
      </c>
      <c r="AU547" s="232" t="s">
        <v>112</v>
      </c>
      <c r="AV547" s="224" t="s">
        <v>93</v>
      </c>
      <c r="AW547" s="224" t="s">
        <v>39</v>
      </c>
      <c r="AX547" s="224" t="s">
        <v>85</v>
      </c>
      <c r="AY547" s="232" t="s">
        <v>171</v>
      </c>
    </row>
    <row r="548" s="233" customFormat="true" ht="16.5" hidden="false" customHeight="true" outlineLevel="0" collapsed="false">
      <c r="B548" s="234"/>
      <c r="C548" s="235"/>
      <c r="D548" s="235"/>
      <c r="E548" s="236"/>
      <c r="F548" s="237" t="s">
        <v>219</v>
      </c>
      <c r="G548" s="237"/>
      <c r="H548" s="237"/>
      <c r="I548" s="237"/>
      <c r="J548" s="235"/>
      <c r="K548" s="238" t="n">
        <v>4.948</v>
      </c>
      <c r="L548" s="235"/>
      <c r="M548" s="235"/>
      <c r="N548" s="235"/>
      <c r="O548" s="235"/>
      <c r="P548" s="235"/>
      <c r="Q548" s="235"/>
      <c r="R548" s="239"/>
      <c r="T548" s="240"/>
      <c r="U548" s="235"/>
      <c r="V548" s="235"/>
      <c r="W548" s="235"/>
      <c r="X548" s="235"/>
      <c r="Y548" s="235"/>
      <c r="Z548" s="235"/>
      <c r="AA548" s="241"/>
      <c r="AT548" s="242" t="s">
        <v>179</v>
      </c>
      <c r="AU548" s="242" t="s">
        <v>112</v>
      </c>
      <c r="AV548" s="233" t="s">
        <v>176</v>
      </c>
      <c r="AW548" s="233" t="s">
        <v>39</v>
      </c>
      <c r="AX548" s="233" t="s">
        <v>93</v>
      </c>
      <c r="AY548" s="242" t="s">
        <v>171</v>
      </c>
    </row>
    <row r="549" s="32" customFormat="true" ht="38.25" hidden="false" customHeight="true" outlineLevel="0" collapsed="false">
      <c r="B549" s="33"/>
      <c r="C549" s="203" t="s">
        <v>702</v>
      </c>
      <c r="D549" s="203" t="s">
        <v>172</v>
      </c>
      <c r="E549" s="204" t="s">
        <v>1458</v>
      </c>
      <c r="F549" s="205" t="s">
        <v>1459</v>
      </c>
      <c r="G549" s="205"/>
      <c r="H549" s="205"/>
      <c r="I549" s="205"/>
      <c r="J549" s="206" t="s">
        <v>261</v>
      </c>
      <c r="K549" s="207" t="n">
        <v>4.948</v>
      </c>
      <c r="L549" s="208" t="n">
        <v>0</v>
      </c>
      <c r="M549" s="208"/>
      <c r="N549" s="209" t="n">
        <f aca="false">ROUND(L549*K549,2)</f>
        <v>0</v>
      </c>
      <c r="O549" s="209"/>
      <c r="P549" s="209"/>
      <c r="Q549" s="209"/>
      <c r="R549" s="35"/>
      <c r="T549" s="210"/>
      <c r="U549" s="44" t="s">
        <v>50</v>
      </c>
      <c r="V549" s="34"/>
      <c r="W549" s="211" t="n">
        <f aca="false">V549*K549</f>
        <v>0</v>
      </c>
      <c r="X549" s="211" t="n">
        <v>0</v>
      </c>
      <c r="Y549" s="211" t="n">
        <f aca="false">X549*K549</f>
        <v>0</v>
      </c>
      <c r="Z549" s="211" t="n">
        <v>0.05</v>
      </c>
      <c r="AA549" s="212" t="n">
        <f aca="false">Z549*K549</f>
        <v>0.2474</v>
      </c>
      <c r="AR549" s="10" t="s">
        <v>176</v>
      </c>
      <c r="AT549" s="10" t="s">
        <v>172</v>
      </c>
      <c r="AU549" s="10" t="s">
        <v>112</v>
      </c>
      <c r="AY549" s="10" t="s">
        <v>171</v>
      </c>
      <c r="BE549" s="127" t="n">
        <f aca="false">IF(U549="základní",N549,0)</f>
        <v>0</v>
      </c>
      <c r="BF549" s="127" t="n">
        <f aca="false">IF(U549="snížená",N549,0)</f>
        <v>0</v>
      </c>
      <c r="BG549" s="127" t="n">
        <f aca="false">IF(U549="zákl. přenesená",N549,0)</f>
        <v>0</v>
      </c>
      <c r="BH549" s="127" t="n">
        <f aca="false">IF(U549="sníž. přenesená",N549,0)</f>
        <v>0</v>
      </c>
      <c r="BI549" s="127" t="n">
        <f aca="false">IF(U549="nulová",N549,0)</f>
        <v>0</v>
      </c>
      <c r="BJ549" s="10" t="s">
        <v>93</v>
      </c>
      <c r="BK549" s="127" t="n">
        <f aca="false">ROUND(L549*K549,2)</f>
        <v>0</v>
      </c>
      <c r="BL549" s="10" t="s">
        <v>176</v>
      </c>
      <c r="BM549" s="10" t="s">
        <v>1460</v>
      </c>
    </row>
    <row r="550" s="213" customFormat="true" ht="16.5" hidden="false" customHeight="true" outlineLevel="0" collapsed="false">
      <c r="B550" s="214"/>
      <c r="C550" s="215"/>
      <c r="D550" s="215"/>
      <c r="E550" s="216"/>
      <c r="F550" s="217" t="s">
        <v>1373</v>
      </c>
      <c r="G550" s="217"/>
      <c r="H550" s="217"/>
      <c r="I550" s="217"/>
      <c r="J550" s="215"/>
      <c r="K550" s="218" t="n">
        <v>4.948</v>
      </c>
      <c r="L550" s="215"/>
      <c r="M550" s="215"/>
      <c r="N550" s="215"/>
      <c r="O550" s="215"/>
      <c r="P550" s="215"/>
      <c r="Q550" s="215"/>
      <c r="R550" s="219"/>
      <c r="T550" s="220"/>
      <c r="U550" s="215"/>
      <c r="V550" s="215"/>
      <c r="W550" s="215"/>
      <c r="X550" s="215"/>
      <c r="Y550" s="215"/>
      <c r="Z550" s="215"/>
      <c r="AA550" s="221"/>
      <c r="AT550" s="222" t="s">
        <v>179</v>
      </c>
      <c r="AU550" s="222" t="s">
        <v>112</v>
      </c>
      <c r="AV550" s="213" t="s">
        <v>112</v>
      </c>
      <c r="AW550" s="213" t="s">
        <v>39</v>
      </c>
      <c r="AX550" s="213" t="s">
        <v>85</v>
      </c>
      <c r="AY550" s="222" t="s">
        <v>171</v>
      </c>
    </row>
    <row r="551" s="224" customFormat="true" ht="16.5" hidden="false" customHeight="true" outlineLevel="0" collapsed="false">
      <c r="B551" s="225"/>
      <c r="C551" s="226"/>
      <c r="D551" s="226"/>
      <c r="E551" s="227"/>
      <c r="F551" s="228" t="s">
        <v>1369</v>
      </c>
      <c r="G551" s="228"/>
      <c r="H551" s="228"/>
      <c r="I551" s="228"/>
      <c r="J551" s="226"/>
      <c r="K551" s="227"/>
      <c r="L551" s="226"/>
      <c r="M551" s="226"/>
      <c r="N551" s="226"/>
      <c r="O551" s="226"/>
      <c r="P551" s="226"/>
      <c r="Q551" s="226"/>
      <c r="R551" s="229"/>
      <c r="T551" s="230"/>
      <c r="U551" s="226"/>
      <c r="V551" s="226"/>
      <c r="W551" s="226"/>
      <c r="X551" s="226"/>
      <c r="Y551" s="226"/>
      <c r="Z551" s="226"/>
      <c r="AA551" s="231"/>
      <c r="AT551" s="232" t="s">
        <v>179</v>
      </c>
      <c r="AU551" s="232" t="s">
        <v>112</v>
      </c>
      <c r="AV551" s="224" t="s">
        <v>93</v>
      </c>
      <c r="AW551" s="224" t="s">
        <v>39</v>
      </c>
      <c r="AX551" s="224" t="s">
        <v>85</v>
      </c>
      <c r="AY551" s="232" t="s">
        <v>171</v>
      </c>
    </row>
    <row r="552" s="233" customFormat="true" ht="16.5" hidden="false" customHeight="true" outlineLevel="0" collapsed="false">
      <c r="B552" s="234"/>
      <c r="C552" s="235"/>
      <c r="D552" s="235"/>
      <c r="E552" s="236"/>
      <c r="F552" s="237" t="s">
        <v>219</v>
      </c>
      <c r="G552" s="237"/>
      <c r="H552" s="237"/>
      <c r="I552" s="237"/>
      <c r="J552" s="235"/>
      <c r="K552" s="238" t="n">
        <v>4.948</v>
      </c>
      <c r="L552" s="235"/>
      <c r="M552" s="235"/>
      <c r="N552" s="235"/>
      <c r="O552" s="235"/>
      <c r="P552" s="235"/>
      <c r="Q552" s="235"/>
      <c r="R552" s="239"/>
      <c r="T552" s="240"/>
      <c r="U552" s="235"/>
      <c r="V552" s="235"/>
      <c r="W552" s="235"/>
      <c r="X552" s="235"/>
      <c r="Y552" s="235"/>
      <c r="Z552" s="235"/>
      <c r="AA552" s="241"/>
      <c r="AT552" s="242" t="s">
        <v>179</v>
      </c>
      <c r="AU552" s="242" t="s">
        <v>112</v>
      </c>
      <c r="AV552" s="233" t="s">
        <v>176</v>
      </c>
      <c r="AW552" s="233" t="s">
        <v>39</v>
      </c>
      <c r="AX552" s="233" t="s">
        <v>93</v>
      </c>
      <c r="AY552" s="242" t="s">
        <v>171</v>
      </c>
    </row>
    <row r="553" s="190" customFormat="true" ht="29.9" hidden="false" customHeight="true" outlineLevel="0" collapsed="false">
      <c r="B553" s="191"/>
      <c r="C553" s="192"/>
      <c r="D553" s="201" t="s">
        <v>130</v>
      </c>
      <c r="E553" s="201"/>
      <c r="F553" s="201"/>
      <c r="G553" s="201"/>
      <c r="H553" s="201"/>
      <c r="I553" s="201"/>
      <c r="J553" s="201"/>
      <c r="K553" s="201"/>
      <c r="L553" s="201"/>
      <c r="M553" s="201"/>
      <c r="N553" s="202" t="n">
        <f aca="false">BK553</f>
        <v>0</v>
      </c>
      <c r="O553" s="202"/>
      <c r="P553" s="202"/>
      <c r="Q553" s="202"/>
      <c r="R553" s="194"/>
      <c r="T553" s="195"/>
      <c r="U553" s="192"/>
      <c r="V553" s="192"/>
      <c r="W553" s="196" t="n">
        <f aca="false">SUM(W554:W557)</f>
        <v>0</v>
      </c>
      <c r="X553" s="192"/>
      <c r="Y553" s="196" t="n">
        <f aca="false">SUM(Y554:Y557)</f>
        <v>0</v>
      </c>
      <c r="Z553" s="192"/>
      <c r="AA553" s="197" t="n">
        <f aca="false">SUM(AA554:AA557)</f>
        <v>0</v>
      </c>
      <c r="AR553" s="198" t="s">
        <v>93</v>
      </c>
      <c r="AT553" s="199" t="s">
        <v>84</v>
      </c>
      <c r="AU553" s="199" t="s">
        <v>93</v>
      </c>
      <c r="AY553" s="198" t="s">
        <v>171</v>
      </c>
      <c r="BK553" s="200" t="n">
        <f aca="false">SUM(BK554:BK557)</f>
        <v>0</v>
      </c>
    </row>
    <row r="554" s="32" customFormat="true" ht="38.25" hidden="false" customHeight="true" outlineLevel="0" collapsed="false">
      <c r="B554" s="33"/>
      <c r="C554" s="203" t="s">
        <v>709</v>
      </c>
      <c r="D554" s="203" t="s">
        <v>172</v>
      </c>
      <c r="E554" s="204" t="s">
        <v>1461</v>
      </c>
      <c r="F554" s="205" t="s">
        <v>1462</v>
      </c>
      <c r="G554" s="205"/>
      <c r="H554" s="205"/>
      <c r="I554" s="205"/>
      <c r="J554" s="206" t="s">
        <v>233</v>
      </c>
      <c r="K554" s="207" t="n">
        <v>24.954</v>
      </c>
      <c r="L554" s="208" t="n">
        <v>0</v>
      </c>
      <c r="M554" s="208"/>
      <c r="N554" s="209" t="n">
        <f aca="false">ROUND(L554*K554,2)</f>
        <v>0</v>
      </c>
      <c r="O554" s="209"/>
      <c r="P554" s="209"/>
      <c r="Q554" s="209"/>
      <c r="R554" s="35"/>
      <c r="T554" s="210"/>
      <c r="U554" s="44" t="s">
        <v>50</v>
      </c>
      <c r="V554" s="34"/>
      <c r="W554" s="211" t="n">
        <f aca="false">V554*K554</f>
        <v>0</v>
      </c>
      <c r="X554" s="211" t="n">
        <v>0</v>
      </c>
      <c r="Y554" s="211" t="n">
        <f aca="false">X554*K554</f>
        <v>0</v>
      </c>
      <c r="Z554" s="211" t="n">
        <v>0</v>
      </c>
      <c r="AA554" s="212" t="n">
        <f aca="false">Z554*K554</f>
        <v>0</v>
      </c>
      <c r="AR554" s="10" t="s">
        <v>176</v>
      </c>
      <c r="AT554" s="10" t="s">
        <v>172</v>
      </c>
      <c r="AU554" s="10" t="s">
        <v>112</v>
      </c>
      <c r="AY554" s="10" t="s">
        <v>171</v>
      </c>
      <c r="BE554" s="127" t="n">
        <f aca="false">IF(U554="základní",N554,0)</f>
        <v>0</v>
      </c>
      <c r="BF554" s="127" t="n">
        <f aca="false">IF(U554="snížená",N554,0)</f>
        <v>0</v>
      </c>
      <c r="BG554" s="127" t="n">
        <f aca="false">IF(U554="zákl. přenesená",N554,0)</f>
        <v>0</v>
      </c>
      <c r="BH554" s="127" t="n">
        <f aca="false">IF(U554="sníž. přenesená",N554,0)</f>
        <v>0</v>
      </c>
      <c r="BI554" s="127" t="n">
        <f aca="false">IF(U554="nulová",N554,0)</f>
        <v>0</v>
      </c>
      <c r="BJ554" s="10" t="s">
        <v>93</v>
      </c>
      <c r="BK554" s="127" t="n">
        <f aca="false">ROUND(L554*K554,2)</f>
        <v>0</v>
      </c>
      <c r="BL554" s="10" t="s">
        <v>176</v>
      </c>
      <c r="BM554" s="10" t="s">
        <v>1463</v>
      </c>
    </row>
    <row r="555" s="32" customFormat="true" ht="38.25" hidden="false" customHeight="true" outlineLevel="0" collapsed="false">
      <c r="B555" s="33"/>
      <c r="C555" s="203" t="s">
        <v>714</v>
      </c>
      <c r="D555" s="203" t="s">
        <v>172</v>
      </c>
      <c r="E555" s="204" t="s">
        <v>598</v>
      </c>
      <c r="F555" s="205" t="s">
        <v>599</v>
      </c>
      <c r="G555" s="205"/>
      <c r="H555" s="205"/>
      <c r="I555" s="205"/>
      <c r="J555" s="206" t="s">
        <v>233</v>
      </c>
      <c r="K555" s="207" t="n">
        <v>24.954</v>
      </c>
      <c r="L555" s="208" t="n">
        <v>0</v>
      </c>
      <c r="M555" s="208"/>
      <c r="N555" s="209" t="n">
        <f aca="false">ROUND(L555*K555,2)</f>
        <v>0</v>
      </c>
      <c r="O555" s="209"/>
      <c r="P555" s="209"/>
      <c r="Q555" s="209"/>
      <c r="R555" s="35"/>
      <c r="T555" s="210"/>
      <c r="U555" s="44" t="s">
        <v>50</v>
      </c>
      <c r="V555" s="34"/>
      <c r="W555" s="211" t="n">
        <f aca="false">V555*K555</f>
        <v>0</v>
      </c>
      <c r="X555" s="211" t="n">
        <v>0</v>
      </c>
      <c r="Y555" s="211" t="n">
        <f aca="false">X555*K555</f>
        <v>0</v>
      </c>
      <c r="Z555" s="211" t="n">
        <v>0</v>
      </c>
      <c r="AA555" s="212" t="n">
        <f aca="false">Z555*K555</f>
        <v>0</v>
      </c>
      <c r="AR555" s="10" t="s">
        <v>176</v>
      </c>
      <c r="AT555" s="10" t="s">
        <v>172</v>
      </c>
      <c r="AU555" s="10" t="s">
        <v>112</v>
      </c>
      <c r="AY555" s="10" t="s">
        <v>171</v>
      </c>
      <c r="BE555" s="127" t="n">
        <f aca="false">IF(U555="základní",N555,0)</f>
        <v>0</v>
      </c>
      <c r="BF555" s="127" t="n">
        <f aca="false">IF(U555="snížená",N555,0)</f>
        <v>0</v>
      </c>
      <c r="BG555" s="127" t="n">
        <f aca="false">IF(U555="zákl. přenesená",N555,0)</f>
        <v>0</v>
      </c>
      <c r="BH555" s="127" t="n">
        <f aca="false">IF(U555="sníž. přenesená",N555,0)</f>
        <v>0</v>
      </c>
      <c r="BI555" s="127" t="n">
        <f aca="false">IF(U555="nulová",N555,0)</f>
        <v>0</v>
      </c>
      <c r="BJ555" s="10" t="s">
        <v>93</v>
      </c>
      <c r="BK555" s="127" t="n">
        <f aca="false">ROUND(L555*K555,2)</f>
        <v>0</v>
      </c>
      <c r="BL555" s="10" t="s">
        <v>176</v>
      </c>
      <c r="BM555" s="10" t="s">
        <v>1464</v>
      </c>
    </row>
    <row r="556" s="32" customFormat="true" ht="25.5" hidden="false" customHeight="true" outlineLevel="0" collapsed="false">
      <c r="B556" s="33"/>
      <c r="C556" s="203" t="s">
        <v>719</v>
      </c>
      <c r="D556" s="203" t="s">
        <v>172</v>
      </c>
      <c r="E556" s="204" t="s">
        <v>602</v>
      </c>
      <c r="F556" s="205" t="s">
        <v>603</v>
      </c>
      <c r="G556" s="205"/>
      <c r="H556" s="205"/>
      <c r="I556" s="205"/>
      <c r="J556" s="206" t="s">
        <v>233</v>
      </c>
      <c r="K556" s="207" t="n">
        <v>224.586</v>
      </c>
      <c r="L556" s="208" t="n">
        <v>0</v>
      </c>
      <c r="M556" s="208"/>
      <c r="N556" s="209" t="n">
        <f aca="false">ROUND(L556*K556,2)</f>
        <v>0</v>
      </c>
      <c r="O556" s="209"/>
      <c r="P556" s="209"/>
      <c r="Q556" s="209"/>
      <c r="R556" s="35"/>
      <c r="T556" s="210"/>
      <c r="U556" s="44" t="s">
        <v>50</v>
      </c>
      <c r="V556" s="34"/>
      <c r="W556" s="211" t="n">
        <f aca="false">V556*K556</f>
        <v>0</v>
      </c>
      <c r="X556" s="211" t="n">
        <v>0</v>
      </c>
      <c r="Y556" s="211" t="n">
        <f aca="false">X556*K556</f>
        <v>0</v>
      </c>
      <c r="Z556" s="211" t="n">
        <v>0</v>
      </c>
      <c r="AA556" s="212" t="n">
        <f aca="false">Z556*K556</f>
        <v>0</v>
      </c>
      <c r="AR556" s="10" t="s">
        <v>176</v>
      </c>
      <c r="AT556" s="10" t="s">
        <v>172</v>
      </c>
      <c r="AU556" s="10" t="s">
        <v>112</v>
      </c>
      <c r="AY556" s="10" t="s">
        <v>171</v>
      </c>
      <c r="BE556" s="127" t="n">
        <f aca="false">IF(U556="základní",N556,0)</f>
        <v>0</v>
      </c>
      <c r="BF556" s="127" t="n">
        <f aca="false">IF(U556="snížená",N556,0)</f>
        <v>0</v>
      </c>
      <c r="BG556" s="127" t="n">
        <f aca="false">IF(U556="zákl. přenesená",N556,0)</f>
        <v>0</v>
      </c>
      <c r="BH556" s="127" t="n">
        <f aca="false">IF(U556="sníž. přenesená",N556,0)</f>
        <v>0</v>
      </c>
      <c r="BI556" s="127" t="n">
        <f aca="false">IF(U556="nulová",N556,0)</f>
        <v>0</v>
      </c>
      <c r="BJ556" s="10" t="s">
        <v>93</v>
      </c>
      <c r="BK556" s="127" t="n">
        <f aca="false">ROUND(L556*K556,2)</f>
        <v>0</v>
      </c>
      <c r="BL556" s="10" t="s">
        <v>176</v>
      </c>
      <c r="BM556" s="10" t="s">
        <v>1465</v>
      </c>
    </row>
    <row r="557" s="32" customFormat="true" ht="38.25" hidden="false" customHeight="true" outlineLevel="0" collapsed="false">
      <c r="B557" s="33"/>
      <c r="C557" s="203" t="s">
        <v>723</v>
      </c>
      <c r="D557" s="203" t="s">
        <v>172</v>
      </c>
      <c r="E557" s="204" t="s">
        <v>606</v>
      </c>
      <c r="F557" s="205" t="s">
        <v>607</v>
      </c>
      <c r="G557" s="205"/>
      <c r="H557" s="205"/>
      <c r="I557" s="205"/>
      <c r="J557" s="206" t="s">
        <v>233</v>
      </c>
      <c r="K557" s="207" t="n">
        <v>11.233</v>
      </c>
      <c r="L557" s="208" t="n">
        <v>0</v>
      </c>
      <c r="M557" s="208"/>
      <c r="N557" s="209" t="n">
        <f aca="false">ROUND(L557*K557,2)</f>
        <v>0</v>
      </c>
      <c r="O557" s="209"/>
      <c r="P557" s="209"/>
      <c r="Q557" s="209"/>
      <c r="R557" s="35"/>
      <c r="T557" s="210"/>
      <c r="U557" s="44" t="s">
        <v>50</v>
      </c>
      <c r="V557" s="34"/>
      <c r="W557" s="211" t="n">
        <f aca="false">V557*K557</f>
        <v>0</v>
      </c>
      <c r="X557" s="211" t="n">
        <v>0</v>
      </c>
      <c r="Y557" s="211" t="n">
        <f aca="false">X557*K557</f>
        <v>0</v>
      </c>
      <c r="Z557" s="211" t="n">
        <v>0</v>
      </c>
      <c r="AA557" s="212" t="n">
        <f aca="false">Z557*K557</f>
        <v>0</v>
      </c>
      <c r="AR557" s="10" t="s">
        <v>176</v>
      </c>
      <c r="AT557" s="10" t="s">
        <v>172</v>
      </c>
      <c r="AU557" s="10" t="s">
        <v>112</v>
      </c>
      <c r="AY557" s="10" t="s">
        <v>171</v>
      </c>
      <c r="BE557" s="127" t="n">
        <f aca="false">IF(U557="základní",N557,0)</f>
        <v>0</v>
      </c>
      <c r="BF557" s="127" t="n">
        <f aca="false">IF(U557="snížená",N557,0)</f>
        <v>0</v>
      </c>
      <c r="BG557" s="127" t="n">
        <f aca="false">IF(U557="zákl. přenesená",N557,0)</f>
        <v>0</v>
      </c>
      <c r="BH557" s="127" t="n">
        <f aca="false">IF(U557="sníž. přenesená",N557,0)</f>
        <v>0</v>
      </c>
      <c r="BI557" s="127" t="n">
        <f aca="false">IF(U557="nulová",N557,0)</f>
        <v>0</v>
      </c>
      <c r="BJ557" s="10" t="s">
        <v>93</v>
      </c>
      <c r="BK557" s="127" t="n">
        <f aca="false">ROUND(L557*K557,2)</f>
        <v>0</v>
      </c>
      <c r="BL557" s="10" t="s">
        <v>176</v>
      </c>
      <c r="BM557" s="10" t="s">
        <v>1466</v>
      </c>
    </row>
    <row r="558" s="190" customFormat="true" ht="29.9" hidden="false" customHeight="true" outlineLevel="0" collapsed="false">
      <c r="B558" s="191"/>
      <c r="C558" s="192"/>
      <c r="D558" s="201" t="s">
        <v>131</v>
      </c>
      <c r="E558" s="201"/>
      <c r="F558" s="201"/>
      <c r="G558" s="201"/>
      <c r="H558" s="201"/>
      <c r="I558" s="201"/>
      <c r="J558" s="201"/>
      <c r="K558" s="201"/>
      <c r="L558" s="201"/>
      <c r="M558" s="201"/>
      <c r="N558" s="250" t="n">
        <f aca="false">BK558</f>
        <v>0</v>
      </c>
      <c r="O558" s="250"/>
      <c r="P558" s="250"/>
      <c r="Q558" s="250"/>
      <c r="R558" s="194"/>
      <c r="T558" s="195"/>
      <c r="U558" s="192"/>
      <c r="V558" s="192"/>
      <c r="W558" s="196" t="n">
        <f aca="false">W559</f>
        <v>0</v>
      </c>
      <c r="X558" s="192"/>
      <c r="Y558" s="196" t="n">
        <f aca="false">Y559</f>
        <v>0</v>
      </c>
      <c r="Z558" s="192"/>
      <c r="AA558" s="197" t="n">
        <f aca="false">AA559</f>
        <v>0</v>
      </c>
      <c r="AR558" s="198" t="s">
        <v>93</v>
      </c>
      <c r="AT558" s="199" t="s">
        <v>84</v>
      </c>
      <c r="AU558" s="199" t="s">
        <v>93</v>
      </c>
      <c r="AY558" s="198" t="s">
        <v>171</v>
      </c>
      <c r="BK558" s="200" t="n">
        <f aca="false">BK559</f>
        <v>0</v>
      </c>
    </row>
    <row r="559" s="32" customFormat="true" ht="25.5" hidden="false" customHeight="true" outlineLevel="0" collapsed="false">
      <c r="B559" s="33"/>
      <c r="C559" s="203" t="s">
        <v>726</v>
      </c>
      <c r="D559" s="203" t="s">
        <v>172</v>
      </c>
      <c r="E559" s="204" t="s">
        <v>1467</v>
      </c>
      <c r="F559" s="205" t="s">
        <v>1468</v>
      </c>
      <c r="G559" s="205"/>
      <c r="H559" s="205"/>
      <c r="I559" s="205"/>
      <c r="J559" s="206" t="s">
        <v>233</v>
      </c>
      <c r="K559" s="207" t="n">
        <v>66.747</v>
      </c>
      <c r="L559" s="208" t="n">
        <v>0</v>
      </c>
      <c r="M559" s="208"/>
      <c r="N559" s="209" t="n">
        <f aca="false">ROUND(L559*K559,2)</f>
        <v>0</v>
      </c>
      <c r="O559" s="209"/>
      <c r="P559" s="209"/>
      <c r="Q559" s="209"/>
      <c r="R559" s="35"/>
      <c r="T559" s="210"/>
      <c r="U559" s="44" t="s">
        <v>50</v>
      </c>
      <c r="V559" s="34"/>
      <c r="W559" s="211" t="n">
        <f aca="false">V559*K559</f>
        <v>0</v>
      </c>
      <c r="X559" s="211" t="n">
        <v>0</v>
      </c>
      <c r="Y559" s="211" t="n">
        <f aca="false">X559*K559</f>
        <v>0</v>
      </c>
      <c r="Z559" s="211" t="n">
        <v>0</v>
      </c>
      <c r="AA559" s="212" t="n">
        <f aca="false">Z559*K559</f>
        <v>0</v>
      </c>
      <c r="AR559" s="10" t="s">
        <v>176</v>
      </c>
      <c r="AT559" s="10" t="s">
        <v>172</v>
      </c>
      <c r="AU559" s="10" t="s">
        <v>112</v>
      </c>
      <c r="AY559" s="10" t="s">
        <v>171</v>
      </c>
      <c r="BE559" s="127" t="n">
        <f aca="false">IF(U559="základní",N559,0)</f>
        <v>0</v>
      </c>
      <c r="BF559" s="127" t="n">
        <f aca="false">IF(U559="snížená",N559,0)</f>
        <v>0</v>
      </c>
      <c r="BG559" s="127" t="n">
        <f aca="false">IF(U559="zákl. přenesená",N559,0)</f>
        <v>0</v>
      </c>
      <c r="BH559" s="127" t="n">
        <f aca="false">IF(U559="sníž. přenesená",N559,0)</f>
        <v>0</v>
      </c>
      <c r="BI559" s="127" t="n">
        <f aca="false">IF(U559="nulová",N559,0)</f>
        <v>0</v>
      </c>
      <c r="BJ559" s="10" t="s">
        <v>93</v>
      </c>
      <c r="BK559" s="127" t="n">
        <f aca="false">ROUND(L559*K559,2)</f>
        <v>0</v>
      </c>
      <c r="BL559" s="10" t="s">
        <v>176</v>
      </c>
      <c r="BM559" s="10" t="s">
        <v>1469</v>
      </c>
    </row>
    <row r="560" s="190" customFormat="true" ht="37.45" hidden="false" customHeight="true" outlineLevel="0" collapsed="false">
      <c r="B560" s="191"/>
      <c r="C560" s="192"/>
      <c r="D560" s="193" t="s">
        <v>132</v>
      </c>
      <c r="E560" s="193"/>
      <c r="F560" s="193"/>
      <c r="G560" s="193"/>
      <c r="H560" s="193"/>
      <c r="I560" s="193"/>
      <c r="J560" s="193"/>
      <c r="K560" s="193"/>
      <c r="L560" s="193"/>
      <c r="M560" s="193"/>
      <c r="N560" s="251" t="n">
        <f aca="false">BK560</f>
        <v>0</v>
      </c>
      <c r="O560" s="251"/>
      <c r="P560" s="251"/>
      <c r="Q560" s="251"/>
      <c r="R560" s="194"/>
      <c r="T560" s="195"/>
      <c r="U560" s="192"/>
      <c r="V560" s="192"/>
      <c r="W560" s="196" t="n">
        <f aca="false">W561+W608+W632+W635+W638+W656+W664+W706+W721</f>
        <v>0</v>
      </c>
      <c r="X560" s="192"/>
      <c r="Y560" s="196" t="n">
        <f aca="false">Y561+Y608+Y632+Y635+Y638+Y656+Y664+Y706+Y721</f>
        <v>1.06246041</v>
      </c>
      <c r="Z560" s="192"/>
      <c r="AA560" s="197" t="n">
        <f aca="false">AA561+AA608+AA632+AA635+AA638+AA656+AA664+AA706+AA721</f>
        <v>1.39347856</v>
      </c>
      <c r="AR560" s="198" t="s">
        <v>112</v>
      </c>
      <c r="AT560" s="199" t="s">
        <v>84</v>
      </c>
      <c r="AU560" s="199" t="s">
        <v>85</v>
      </c>
      <c r="AY560" s="198" t="s">
        <v>171</v>
      </c>
      <c r="BK560" s="200" t="n">
        <f aca="false">BK561+BK608+BK632+BK635+BK638+BK656+BK664+BK706+BK721</f>
        <v>0</v>
      </c>
    </row>
    <row r="561" customFormat="false" ht="19.95" hidden="false" customHeight="true" outlineLevel="0" collapsed="false">
      <c r="A561" s="190"/>
      <c r="B561" s="191"/>
      <c r="C561" s="192"/>
      <c r="D561" s="201" t="s">
        <v>133</v>
      </c>
      <c r="E561" s="201"/>
      <c r="F561" s="201"/>
      <c r="G561" s="201"/>
      <c r="H561" s="201"/>
      <c r="I561" s="201"/>
      <c r="J561" s="201"/>
      <c r="K561" s="201"/>
      <c r="L561" s="201"/>
      <c r="M561" s="201"/>
      <c r="N561" s="202" t="n">
        <f aca="false">BK561</f>
        <v>0</v>
      </c>
      <c r="O561" s="202"/>
      <c r="P561" s="202"/>
      <c r="Q561" s="202"/>
      <c r="R561" s="194"/>
      <c r="T561" s="195"/>
      <c r="U561" s="192"/>
      <c r="V561" s="192"/>
      <c r="W561" s="196" t="n">
        <f aca="false">SUM(W562:W607)</f>
        <v>0</v>
      </c>
      <c r="X561" s="192"/>
      <c r="Y561" s="196" t="n">
        <f aca="false">SUM(Y562:Y607)</f>
        <v>0.3031612</v>
      </c>
      <c r="Z561" s="192"/>
      <c r="AA561" s="197" t="n">
        <f aca="false">SUM(AA562:AA607)</f>
        <v>0.075072</v>
      </c>
      <c r="AR561" s="198" t="s">
        <v>112</v>
      </c>
      <c r="AT561" s="199" t="s">
        <v>84</v>
      </c>
      <c r="AU561" s="199" t="s">
        <v>93</v>
      </c>
      <c r="AY561" s="198" t="s">
        <v>171</v>
      </c>
      <c r="BK561" s="200" t="n">
        <f aca="false">SUM(BK562:BK607)</f>
        <v>0</v>
      </c>
    </row>
    <row r="562" s="32" customFormat="true" ht="38.25" hidden="false" customHeight="true" outlineLevel="0" collapsed="false">
      <c r="B562" s="33"/>
      <c r="C562" s="203" t="s">
        <v>730</v>
      </c>
      <c r="D562" s="203" t="s">
        <v>172</v>
      </c>
      <c r="E562" s="204" t="s">
        <v>614</v>
      </c>
      <c r="F562" s="205" t="s">
        <v>615</v>
      </c>
      <c r="G562" s="205"/>
      <c r="H562" s="205"/>
      <c r="I562" s="205"/>
      <c r="J562" s="206" t="s">
        <v>261</v>
      </c>
      <c r="K562" s="207" t="n">
        <v>23.483</v>
      </c>
      <c r="L562" s="208" t="n">
        <v>0</v>
      </c>
      <c r="M562" s="208"/>
      <c r="N562" s="209" t="n">
        <f aca="false">ROUND(L562*K562,2)</f>
        <v>0</v>
      </c>
      <c r="O562" s="209"/>
      <c r="P562" s="209"/>
      <c r="Q562" s="209"/>
      <c r="R562" s="35"/>
      <c r="T562" s="210"/>
      <c r="U562" s="44" t="s">
        <v>50</v>
      </c>
      <c r="V562" s="34"/>
      <c r="W562" s="211" t="n">
        <f aca="false">V562*K562</f>
        <v>0</v>
      </c>
      <c r="X562" s="211" t="n">
        <v>0</v>
      </c>
      <c r="Y562" s="211" t="n">
        <f aca="false">X562*K562</f>
        <v>0</v>
      </c>
      <c r="Z562" s="211" t="n">
        <v>0</v>
      </c>
      <c r="AA562" s="212" t="n">
        <f aca="false">Z562*K562</f>
        <v>0</v>
      </c>
      <c r="AR562" s="10" t="s">
        <v>251</v>
      </c>
      <c r="AT562" s="10" t="s">
        <v>172</v>
      </c>
      <c r="AU562" s="10" t="s">
        <v>112</v>
      </c>
      <c r="AY562" s="10" t="s">
        <v>171</v>
      </c>
      <c r="BE562" s="127" t="n">
        <f aca="false">IF(U562="základní",N562,0)</f>
        <v>0</v>
      </c>
      <c r="BF562" s="127" t="n">
        <f aca="false">IF(U562="snížená",N562,0)</f>
        <v>0</v>
      </c>
      <c r="BG562" s="127" t="n">
        <f aca="false">IF(U562="zákl. přenesená",N562,0)</f>
        <v>0</v>
      </c>
      <c r="BH562" s="127" t="n">
        <f aca="false">IF(U562="sníž. přenesená",N562,0)</f>
        <v>0</v>
      </c>
      <c r="BI562" s="127" t="n">
        <f aca="false">IF(U562="nulová",N562,0)</f>
        <v>0</v>
      </c>
      <c r="BJ562" s="10" t="s">
        <v>93</v>
      </c>
      <c r="BK562" s="127" t="n">
        <f aca="false">ROUND(L562*K562,2)</f>
        <v>0</v>
      </c>
      <c r="BL562" s="10" t="s">
        <v>251</v>
      </c>
      <c r="BM562" s="10" t="s">
        <v>1470</v>
      </c>
    </row>
    <row r="563" s="213" customFormat="true" ht="16.5" hidden="false" customHeight="true" outlineLevel="0" collapsed="false">
      <c r="B563" s="214"/>
      <c r="C563" s="215"/>
      <c r="D563" s="215"/>
      <c r="E563" s="216"/>
      <c r="F563" s="217" t="s">
        <v>1471</v>
      </c>
      <c r="G563" s="217"/>
      <c r="H563" s="217"/>
      <c r="I563" s="217"/>
      <c r="J563" s="215"/>
      <c r="K563" s="218" t="n">
        <v>5.029</v>
      </c>
      <c r="L563" s="215"/>
      <c r="M563" s="215"/>
      <c r="N563" s="215"/>
      <c r="O563" s="215"/>
      <c r="P563" s="215"/>
      <c r="Q563" s="215"/>
      <c r="R563" s="219"/>
      <c r="T563" s="220"/>
      <c r="U563" s="215"/>
      <c r="V563" s="215"/>
      <c r="W563" s="215"/>
      <c r="X563" s="215"/>
      <c r="Y563" s="215"/>
      <c r="Z563" s="215"/>
      <c r="AA563" s="221"/>
      <c r="AT563" s="222" t="s">
        <v>179</v>
      </c>
      <c r="AU563" s="222" t="s">
        <v>112</v>
      </c>
      <c r="AV563" s="213" t="s">
        <v>112</v>
      </c>
      <c r="AW563" s="213" t="s">
        <v>39</v>
      </c>
      <c r="AX563" s="213" t="s">
        <v>85</v>
      </c>
      <c r="AY563" s="222" t="s">
        <v>171</v>
      </c>
    </row>
    <row r="564" s="224" customFormat="true" ht="16.5" hidden="false" customHeight="true" outlineLevel="0" collapsed="false">
      <c r="B564" s="225"/>
      <c r="C564" s="226"/>
      <c r="D564" s="226"/>
      <c r="E564" s="227"/>
      <c r="F564" s="228" t="s">
        <v>1093</v>
      </c>
      <c r="G564" s="228"/>
      <c r="H564" s="228"/>
      <c r="I564" s="228"/>
      <c r="J564" s="226"/>
      <c r="K564" s="227"/>
      <c r="L564" s="226"/>
      <c r="M564" s="226"/>
      <c r="N564" s="226"/>
      <c r="O564" s="226"/>
      <c r="P564" s="226"/>
      <c r="Q564" s="226"/>
      <c r="R564" s="229"/>
      <c r="T564" s="230"/>
      <c r="U564" s="226"/>
      <c r="V564" s="226"/>
      <c r="W564" s="226"/>
      <c r="X564" s="226"/>
      <c r="Y564" s="226"/>
      <c r="Z564" s="226"/>
      <c r="AA564" s="231"/>
      <c r="AT564" s="232" t="s">
        <v>179</v>
      </c>
      <c r="AU564" s="232" t="s">
        <v>112</v>
      </c>
      <c r="AV564" s="224" t="s">
        <v>93</v>
      </c>
      <c r="AW564" s="224" t="s">
        <v>39</v>
      </c>
      <c r="AX564" s="224" t="s">
        <v>85</v>
      </c>
      <c r="AY564" s="232" t="s">
        <v>171</v>
      </c>
    </row>
    <row r="565" s="213" customFormat="true" ht="16.5" hidden="false" customHeight="true" outlineLevel="0" collapsed="false">
      <c r="B565" s="214"/>
      <c r="C565" s="215"/>
      <c r="D565" s="215"/>
      <c r="E565" s="216"/>
      <c r="F565" s="223" t="s">
        <v>1472</v>
      </c>
      <c r="G565" s="223"/>
      <c r="H565" s="223"/>
      <c r="I565" s="223"/>
      <c r="J565" s="215"/>
      <c r="K565" s="218" t="n">
        <v>4.414</v>
      </c>
      <c r="L565" s="215"/>
      <c r="M565" s="215"/>
      <c r="N565" s="215"/>
      <c r="O565" s="215"/>
      <c r="P565" s="215"/>
      <c r="Q565" s="215"/>
      <c r="R565" s="219"/>
      <c r="T565" s="220"/>
      <c r="U565" s="215"/>
      <c r="V565" s="215"/>
      <c r="W565" s="215"/>
      <c r="X565" s="215"/>
      <c r="Y565" s="215"/>
      <c r="Z565" s="215"/>
      <c r="AA565" s="221"/>
      <c r="AT565" s="222" t="s">
        <v>179</v>
      </c>
      <c r="AU565" s="222" t="s">
        <v>112</v>
      </c>
      <c r="AV565" s="213" t="s">
        <v>112</v>
      </c>
      <c r="AW565" s="213" t="s">
        <v>39</v>
      </c>
      <c r="AX565" s="213" t="s">
        <v>85</v>
      </c>
      <c r="AY565" s="222" t="s">
        <v>171</v>
      </c>
    </row>
    <row r="566" s="224" customFormat="true" ht="16.5" hidden="false" customHeight="true" outlineLevel="0" collapsed="false">
      <c r="B566" s="225"/>
      <c r="C566" s="226"/>
      <c r="D566" s="226"/>
      <c r="E566" s="227"/>
      <c r="F566" s="228" t="s">
        <v>1095</v>
      </c>
      <c r="G566" s="228"/>
      <c r="H566" s="228"/>
      <c r="I566" s="228"/>
      <c r="J566" s="226"/>
      <c r="K566" s="227"/>
      <c r="L566" s="226"/>
      <c r="M566" s="226"/>
      <c r="N566" s="226"/>
      <c r="O566" s="226"/>
      <c r="P566" s="226"/>
      <c r="Q566" s="226"/>
      <c r="R566" s="229"/>
      <c r="T566" s="230"/>
      <c r="U566" s="226"/>
      <c r="V566" s="226"/>
      <c r="W566" s="226"/>
      <c r="X566" s="226"/>
      <c r="Y566" s="226"/>
      <c r="Z566" s="226"/>
      <c r="AA566" s="231"/>
      <c r="AT566" s="232" t="s">
        <v>179</v>
      </c>
      <c r="AU566" s="232" t="s">
        <v>112</v>
      </c>
      <c r="AV566" s="224" t="s">
        <v>93</v>
      </c>
      <c r="AW566" s="224" t="s">
        <v>39</v>
      </c>
      <c r="AX566" s="224" t="s">
        <v>85</v>
      </c>
      <c r="AY566" s="232" t="s">
        <v>171</v>
      </c>
    </row>
    <row r="567" s="213" customFormat="true" ht="16.5" hidden="false" customHeight="true" outlineLevel="0" collapsed="false">
      <c r="B567" s="214"/>
      <c r="C567" s="215"/>
      <c r="D567" s="215"/>
      <c r="E567" s="216"/>
      <c r="F567" s="223" t="s">
        <v>1473</v>
      </c>
      <c r="G567" s="223"/>
      <c r="H567" s="223"/>
      <c r="I567" s="223"/>
      <c r="J567" s="215"/>
      <c r="K567" s="218" t="n">
        <v>18.768</v>
      </c>
      <c r="L567" s="215"/>
      <c r="M567" s="215"/>
      <c r="N567" s="215"/>
      <c r="O567" s="215"/>
      <c r="P567" s="215"/>
      <c r="Q567" s="215"/>
      <c r="R567" s="219"/>
      <c r="T567" s="220"/>
      <c r="U567" s="215"/>
      <c r="V567" s="215"/>
      <c r="W567" s="215"/>
      <c r="X567" s="215"/>
      <c r="Y567" s="215"/>
      <c r="Z567" s="215"/>
      <c r="AA567" s="221"/>
      <c r="AT567" s="222" t="s">
        <v>179</v>
      </c>
      <c r="AU567" s="222" t="s">
        <v>112</v>
      </c>
      <c r="AV567" s="213" t="s">
        <v>112</v>
      </c>
      <c r="AW567" s="213" t="s">
        <v>39</v>
      </c>
      <c r="AX567" s="213" t="s">
        <v>85</v>
      </c>
      <c r="AY567" s="222" t="s">
        <v>171</v>
      </c>
    </row>
    <row r="568" s="213" customFormat="true" ht="25.5" hidden="false" customHeight="true" outlineLevel="0" collapsed="false">
      <c r="B568" s="214"/>
      <c r="C568" s="215"/>
      <c r="D568" s="215"/>
      <c r="E568" s="216"/>
      <c r="F568" s="223" t="s">
        <v>1474</v>
      </c>
      <c r="G568" s="223"/>
      <c r="H568" s="223"/>
      <c r="I568" s="223"/>
      <c r="J568" s="215"/>
      <c r="K568" s="218" t="n">
        <v>-4.728</v>
      </c>
      <c r="L568" s="215"/>
      <c r="M568" s="215"/>
      <c r="N568" s="215"/>
      <c r="O568" s="215"/>
      <c r="P568" s="215"/>
      <c r="Q568" s="215"/>
      <c r="R568" s="219"/>
      <c r="T568" s="220"/>
      <c r="U568" s="215"/>
      <c r="V568" s="215"/>
      <c r="W568" s="215"/>
      <c r="X568" s="215"/>
      <c r="Y568" s="215"/>
      <c r="Z568" s="215"/>
      <c r="AA568" s="221"/>
      <c r="AT568" s="222" t="s">
        <v>179</v>
      </c>
      <c r="AU568" s="222" t="s">
        <v>112</v>
      </c>
      <c r="AV568" s="213" t="s">
        <v>112</v>
      </c>
      <c r="AW568" s="213" t="s">
        <v>39</v>
      </c>
      <c r="AX568" s="213" t="s">
        <v>85</v>
      </c>
      <c r="AY568" s="222" t="s">
        <v>171</v>
      </c>
    </row>
    <row r="569" s="224" customFormat="true" ht="16.5" hidden="false" customHeight="true" outlineLevel="0" collapsed="false">
      <c r="B569" s="225"/>
      <c r="C569" s="226"/>
      <c r="D569" s="226"/>
      <c r="E569" s="227"/>
      <c r="F569" s="228" t="s">
        <v>1098</v>
      </c>
      <c r="G569" s="228"/>
      <c r="H569" s="228"/>
      <c r="I569" s="228"/>
      <c r="J569" s="226"/>
      <c r="K569" s="227"/>
      <c r="L569" s="226"/>
      <c r="M569" s="226"/>
      <c r="N569" s="226"/>
      <c r="O569" s="226"/>
      <c r="P569" s="226"/>
      <c r="Q569" s="226"/>
      <c r="R569" s="229"/>
      <c r="T569" s="230"/>
      <c r="U569" s="226"/>
      <c r="V569" s="226"/>
      <c r="W569" s="226"/>
      <c r="X569" s="226"/>
      <c r="Y569" s="226"/>
      <c r="Z569" s="226"/>
      <c r="AA569" s="231"/>
      <c r="AT569" s="232" t="s">
        <v>179</v>
      </c>
      <c r="AU569" s="232" t="s">
        <v>112</v>
      </c>
      <c r="AV569" s="224" t="s">
        <v>93</v>
      </c>
      <c r="AW569" s="224" t="s">
        <v>39</v>
      </c>
      <c r="AX569" s="224" t="s">
        <v>85</v>
      </c>
      <c r="AY569" s="232" t="s">
        <v>171</v>
      </c>
    </row>
    <row r="570" s="233" customFormat="true" ht="16.5" hidden="false" customHeight="true" outlineLevel="0" collapsed="false">
      <c r="B570" s="234"/>
      <c r="C570" s="235"/>
      <c r="D570" s="235"/>
      <c r="E570" s="236"/>
      <c r="F570" s="237" t="s">
        <v>219</v>
      </c>
      <c r="G570" s="237"/>
      <c r="H570" s="237"/>
      <c r="I570" s="237"/>
      <c r="J570" s="235"/>
      <c r="K570" s="238" t="n">
        <v>23.483</v>
      </c>
      <c r="L570" s="235"/>
      <c r="M570" s="235"/>
      <c r="N570" s="235"/>
      <c r="O570" s="235"/>
      <c r="P570" s="235"/>
      <c r="Q570" s="235"/>
      <c r="R570" s="239"/>
      <c r="T570" s="240"/>
      <c r="U570" s="235"/>
      <c r="V570" s="235"/>
      <c r="W570" s="235"/>
      <c r="X570" s="235"/>
      <c r="Y570" s="235"/>
      <c r="Z570" s="235"/>
      <c r="AA570" s="241"/>
      <c r="AT570" s="242" t="s">
        <v>179</v>
      </c>
      <c r="AU570" s="242" t="s">
        <v>112</v>
      </c>
      <c r="AV570" s="233" t="s">
        <v>176</v>
      </c>
      <c r="AW570" s="233" t="s">
        <v>39</v>
      </c>
      <c r="AX570" s="233" t="s">
        <v>93</v>
      </c>
      <c r="AY570" s="242" t="s">
        <v>171</v>
      </c>
    </row>
    <row r="571" s="32" customFormat="true" ht="16.5" hidden="false" customHeight="true" outlineLevel="0" collapsed="false">
      <c r="B571" s="33"/>
      <c r="C571" s="243" t="s">
        <v>734</v>
      </c>
      <c r="D571" s="243" t="s">
        <v>243</v>
      </c>
      <c r="E571" s="244" t="s">
        <v>619</v>
      </c>
      <c r="F571" s="245" t="s">
        <v>620</v>
      </c>
      <c r="G571" s="245"/>
      <c r="H571" s="245"/>
      <c r="I571" s="245"/>
      <c r="J571" s="246" t="s">
        <v>233</v>
      </c>
      <c r="K571" s="247" t="n">
        <v>0.007</v>
      </c>
      <c r="L571" s="248" t="n">
        <v>0</v>
      </c>
      <c r="M571" s="248"/>
      <c r="N571" s="249" t="n">
        <f aca="false">ROUND(L571*K571,2)</f>
        <v>0</v>
      </c>
      <c r="O571" s="249"/>
      <c r="P571" s="249"/>
      <c r="Q571" s="249"/>
      <c r="R571" s="35"/>
      <c r="T571" s="210"/>
      <c r="U571" s="44" t="s">
        <v>50</v>
      </c>
      <c r="V571" s="34"/>
      <c r="W571" s="211" t="n">
        <f aca="false">V571*K571</f>
        <v>0</v>
      </c>
      <c r="X571" s="211" t="n">
        <v>1</v>
      </c>
      <c r="Y571" s="211" t="n">
        <f aca="false">X571*K571</f>
        <v>0.007</v>
      </c>
      <c r="Z571" s="211" t="n">
        <v>0</v>
      </c>
      <c r="AA571" s="212" t="n">
        <f aca="false">Z571*K571</f>
        <v>0</v>
      </c>
      <c r="AR571" s="10" t="s">
        <v>375</v>
      </c>
      <c r="AT571" s="10" t="s">
        <v>243</v>
      </c>
      <c r="AU571" s="10" t="s">
        <v>112</v>
      </c>
      <c r="AY571" s="10" t="s">
        <v>171</v>
      </c>
      <c r="BE571" s="127" t="n">
        <f aca="false">IF(U571="základní",N571,0)</f>
        <v>0</v>
      </c>
      <c r="BF571" s="127" t="n">
        <f aca="false">IF(U571="snížená",N571,0)</f>
        <v>0</v>
      </c>
      <c r="BG571" s="127" t="n">
        <f aca="false">IF(U571="zákl. přenesená",N571,0)</f>
        <v>0</v>
      </c>
      <c r="BH571" s="127" t="n">
        <f aca="false">IF(U571="sníž. přenesená",N571,0)</f>
        <v>0</v>
      </c>
      <c r="BI571" s="127" t="n">
        <f aca="false">IF(U571="nulová",N571,0)</f>
        <v>0</v>
      </c>
      <c r="BJ571" s="10" t="s">
        <v>93</v>
      </c>
      <c r="BK571" s="127" t="n">
        <f aca="false">ROUND(L571*K571,2)</f>
        <v>0</v>
      </c>
      <c r="BL571" s="10" t="s">
        <v>251</v>
      </c>
      <c r="BM571" s="10" t="s">
        <v>1475</v>
      </c>
    </row>
    <row r="572" customFormat="false" ht="25.5" hidden="false" customHeight="true" outlineLevel="0" collapsed="false">
      <c r="A572" s="32"/>
      <c r="B572" s="33"/>
      <c r="C572" s="203" t="s">
        <v>739</v>
      </c>
      <c r="D572" s="203" t="s">
        <v>172</v>
      </c>
      <c r="E572" s="204" t="s">
        <v>623</v>
      </c>
      <c r="F572" s="205" t="s">
        <v>624</v>
      </c>
      <c r="G572" s="205"/>
      <c r="H572" s="205"/>
      <c r="I572" s="205"/>
      <c r="J572" s="206" t="s">
        <v>261</v>
      </c>
      <c r="K572" s="207" t="n">
        <v>20.156</v>
      </c>
      <c r="L572" s="208" t="n">
        <v>0</v>
      </c>
      <c r="M572" s="208"/>
      <c r="N572" s="209" t="n">
        <f aca="false">ROUND(L572*K572,2)</f>
        <v>0</v>
      </c>
      <c r="O572" s="209"/>
      <c r="P572" s="209"/>
      <c r="Q572" s="209"/>
      <c r="R572" s="35"/>
      <c r="T572" s="210"/>
      <c r="U572" s="44" t="s">
        <v>50</v>
      </c>
      <c r="V572" s="34"/>
      <c r="W572" s="211" t="n">
        <f aca="false">V572*K572</f>
        <v>0</v>
      </c>
      <c r="X572" s="211" t="n">
        <v>0</v>
      </c>
      <c r="Y572" s="211" t="n">
        <f aca="false">X572*K572</f>
        <v>0</v>
      </c>
      <c r="Z572" s="211" t="n">
        <v>0</v>
      </c>
      <c r="AA572" s="212" t="n">
        <f aca="false">Z572*K572</f>
        <v>0</v>
      </c>
      <c r="AR572" s="10" t="s">
        <v>251</v>
      </c>
      <c r="AT572" s="10" t="s">
        <v>172</v>
      </c>
      <c r="AU572" s="10" t="s">
        <v>112</v>
      </c>
      <c r="AY572" s="10" t="s">
        <v>171</v>
      </c>
      <c r="BE572" s="127" t="n">
        <f aca="false">IF(U572="základní",N572,0)</f>
        <v>0</v>
      </c>
      <c r="BF572" s="127" t="n">
        <f aca="false">IF(U572="snížená",N572,0)</f>
        <v>0</v>
      </c>
      <c r="BG572" s="127" t="n">
        <f aca="false">IF(U572="zákl. přenesená",N572,0)</f>
        <v>0</v>
      </c>
      <c r="BH572" s="127" t="n">
        <f aca="false">IF(U572="sníž. přenesená",N572,0)</f>
        <v>0</v>
      </c>
      <c r="BI572" s="127" t="n">
        <f aca="false">IF(U572="nulová",N572,0)</f>
        <v>0</v>
      </c>
      <c r="BJ572" s="10" t="s">
        <v>93</v>
      </c>
      <c r="BK572" s="127" t="n">
        <f aca="false">ROUND(L572*K572,2)</f>
        <v>0</v>
      </c>
      <c r="BL572" s="10" t="s">
        <v>251</v>
      </c>
      <c r="BM572" s="10" t="s">
        <v>1476</v>
      </c>
    </row>
    <row r="573" s="213" customFormat="true" ht="38.25" hidden="false" customHeight="true" outlineLevel="0" collapsed="false">
      <c r="B573" s="214"/>
      <c r="C573" s="215"/>
      <c r="D573" s="215"/>
      <c r="E573" s="216"/>
      <c r="F573" s="217" t="s">
        <v>1477</v>
      </c>
      <c r="G573" s="217"/>
      <c r="H573" s="217"/>
      <c r="I573" s="217"/>
      <c r="J573" s="215"/>
      <c r="K573" s="218" t="n">
        <v>8.205</v>
      </c>
      <c r="L573" s="215"/>
      <c r="M573" s="215"/>
      <c r="N573" s="215"/>
      <c r="O573" s="215"/>
      <c r="P573" s="215"/>
      <c r="Q573" s="215"/>
      <c r="R573" s="219"/>
      <c r="T573" s="220"/>
      <c r="U573" s="215"/>
      <c r="V573" s="215"/>
      <c r="W573" s="215"/>
      <c r="X573" s="215"/>
      <c r="Y573" s="215"/>
      <c r="Z573" s="215"/>
      <c r="AA573" s="221"/>
      <c r="AT573" s="222" t="s">
        <v>179</v>
      </c>
      <c r="AU573" s="222" t="s">
        <v>112</v>
      </c>
      <c r="AV573" s="213" t="s">
        <v>112</v>
      </c>
      <c r="AW573" s="213" t="s">
        <v>39</v>
      </c>
      <c r="AX573" s="213" t="s">
        <v>85</v>
      </c>
      <c r="AY573" s="222" t="s">
        <v>171</v>
      </c>
    </row>
    <row r="574" s="224" customFormat="true" ht="16.5" hidden="false" customHeight="true" outlineLevel="0" collapsed="false">
      <c r="B574" s="225"/>
      <c r="C574" s="226"/>
      <c r="D574" s="226"/>
      <c r="E574" s="227"/>
      <c r="F574" s="228" t="s">
        <v>1103</v>
      </c>
      <c r="G574" s="228"/>
      <c r="H574" s="228"/>
      <c r="I574" s="228"/>
      <c r="J574" s="226"/>
      <c r="K574" s="227"/>
      <c r="L574" s="226"/>
      <c r="M574" s="226"/>
      <c r="N574" s="226"/>
      <c r="O574" s="226"/>
      <c r="P574" s="226"/>
      <c r="Q574" s="226"/>
      <c r="R574" s="229"/>
      <c r="T574" s="230"/>
      <c r="U574" s="226"/>
      <c r="V574" s="226"/>
      <c r="W574" s="226"/>
      <c r="X574" s="226"/>
      <c r="Y574" s="226"/>
      <c r="Z574" s="226"/>
      <c r="AA574" s="231"/>
      <c r="AT574" s="232" t="s">
        <v>179</v>
      </c>
      <c r="AU574" s="232" t="s">
        <v>112</v>
      </c>
      <c r="AV574" s="224" t="s">
        <v>93</v>
      </c>
      <c r="AW574" s="224" t="s">
        <v>39</v>
      </c>
      <c r="AX574" s="224" t="s">
        <v>85</v>
      </c>
      <c r="AY574" s="232" t="s">
        <v>171</v>
      </c>
    </row>
    <row r="575" s="213" customFormat="true" ht="38.25" hidden="false" customHeight="true" outlineLevel="0" collapsed="false">
      <c r="B575" s="214"/>
      <c r="C575" s="215"/>
      <c r="D575" s="215"/>
      <c r="E575" s="216"/>
      <c r="F575" s="223" t="s">
        <v>1478</v>
      </c>
      <c r="G575" s="223"/>
      <c r="H575" s="223"/>
      <c r="I575" s="223"/>
      <c r="J575" s="215"/>
      <c r="K575" s="218" t="n">
        <v>9.716</v>
      </c>
      <c r="L575" s="215"/>
      <c r="M575" s="215"/>
      <c r="N575" s="215"/>
      <c r="O575" s="215"/>
      <c r="P575" s="215"/>
      <c r="Q575" s="215"/>
      <c r="R575" s="219"/>
      <c r="T575" s="220"/>
      <c r="U575" s="215"/>
      <c r="V575" s="215"/>
      <c r="W575" s="215"/>
      <c r="X575" s="215"/>
      <c r="Y575" s="215"/>
      <c r="Z575" s="215"/>
      <c r="AA575" s="221"/>
      <c r="AT575" s="222" t="s">
        <v>179</v>
      </c>
      <c r="AU575" s="222" t="s">
        <v>112</v>
      </c>
      <c r="AV575" s="213" t="s">
        <v>112</v>
      </c>
      <c r="AW575" s="213" t="s">
        <v>39</v>
      </c>
      <c r="AX575" s="213" t="s">
        <v>85</v>
      </c>
      <c r="AY575" s="222" t="s">
        <v>171</v>
      </c>
    </row>
    <row r="576" s="213" customFormat="true" ht="25.5" hidden="false" customHeight="true" outlineLevel="0" collapsed="false">
      <c r="B576" s="214"/>
      <c r="C576" s="215"/>
      <c r="D576" s="215"/>
      <c r="E576" s="216"/>
      <c r="F576" s="223" t="s">
        <v>1479</v>
      </c>
      <c r="G576" s="223"/>
      <c r="H576" s="223"/>
      <c r="I576" s="223"/>
      <c r="J576" s="215"/>
      <c r="K576" s="218" t="n">
        <v>2.235</v>
      </c>
      <c r="L576" s="215"/>
      <c r="M576" s="215"/>
      <c r="N576" s="215"/>
      <c r="O576" s="215"/>
      <c r="P576" s="215"/>
      <c r="Q576" s="215"/>
      <c r="R576" s="219"/>
      <c r="T576" s="220"/>
      <c r="U576" s="215"/>
      <c r="V576" s="215"/>
      <c r="W576" s="215"/>
      <c r="X576" s="215"/>
      <c r="Y576" s="215"/>
      <c r="Z576" s="215"/>
      <c r="AA576" s="221"/>
      <c r="AT576" s="222" t="s">
        <v>179</v>
      </c>
      <c r="AU576" s="222" t="s">
        <v>112</v>
      </c>
      <c r="AV576" s="213" t="s">
        <v>112</v>
      </c>
      <c r="AW576" s="213" t="s">
        <v>39</v>
      </c>
      <c r="AX576" s="213" t="s">
        <v>85</v>
      </c>
      <c r="AY576" s="222" t="s">
        <v>171</v>
      </c>
    </row>
    <row r="577" s="224" customFormat="true" ht="16.5" hidden="false" customHeight="true" outlineLevel="0" collapsed="false">
      <c r="B577" s="225"/>
      <c r="C577" s="226"/>
      <c r="D577" s="226"/>
      <c r="E577" s="227"/>
      <c r="F577" s="228" t="s">
        <v>1140</v>
      </c>
      <c r="G577" s="228"/>
      <c r="H577" s="228"/>
      <c r="I577" s="228"/>
      <c r="J577" s="226"/>
      <c r="K577" s="227"/>
      <c r="L577" s="226"/>
      <c r="M577" s="226"/>
      <c r="N577" s="226"/>
      <c r="O577" s="226"/>
      <c r="P577" s="226"/>
      <c r="Q577" s="226"/>
      <c r="R577" s="229"/>
      <c r="T577" s="230"/>
      <c r="U577" s="226"/>
      <c r="V577" s="226"/>
      <c r="W577" s="226"/>
      <c r="X577" s="226"/>
      <c r="Y577" s="226"/>
      <c r="Z577" s="226"/>
      <c r="AA577" s="231"/>
      <c r="AT577" s="232" t="s">
        <v>179</v>
      </c>
      <c r="AU577" s="232" t="s">
        <v>112</v>
      </c>
      <c r="AV577" s="224" t="s">
        <v>93</v>
      </c>
      <c r="AW577" s="224" t="s">
        <v>39</v>
      </c>
      <c r="AX577" s="224" t="s">
        <v>85</v>
      </c>
      <c r="AY577" s="232" t="s">
        <v>171</v>
      </c>
    </row>
    <row r="578" s="233" customFormat="true" ht="16.5" hidden="false" customHeight="true" outlineLevel="0" collapsed="false">
      <c r="B578" s="234"/>
      <c r="C578" s="235"/>
      <c r="D578" s="235"/>
      <c r="E578" s="236"/>
      <c r="F578" s="237" t="s">
        <v>219</v>
      </c>
      <c r="G578" s="237"/>
      <c r="H578" s="237"/>
      <c r="I578" s="237"/>
      <c r="J578" s="235"/>
      <c r="K578" s="238" t="n">
        <v>20.156</v>
      </c>
      <c r="L578" s="235"/>
      <c r="M578" s="235"/>
      <c r="N578" s="235"/>
      <c r="O578" s="235"/>
      <c r="P578" s="235"/>
      <c r="Q578" s="235"/>
      <c r="R578" s="239"/>
      <c r="T578" s="240"/>
      <c r="U578" s="235"/>
      <c r="V578" s="235"/>
      <c r="W578" s="235"/>
      <c r="X578" s="235"/>
      <c r="Y578" s="235"/>
      <c r="Z578" s="235"/>
      <c r="AA578" s="241"/>
      <c r="AT578" s="242" t="s">
        <v>179</v>
      </c>
      <c r="AU578" s="242" t="s">
        <v>112</v>
      </c>
      <c r="AV578" s="233" t="s">
        <v>176</v>
      </c>
      <c r="AW578" s="233" t="s">
        <v>39</v>
      </c>
      <c r="AX578" s="233" t="s">
        <v>93</v>
      </c>
      <c r="AY578" s="242" t="s">
        <v>171</v>
      </c>
    </row>
    <row r="579" s="32" customFormat="true" ht="16.5" hidden="false" customHeight="true" outlineLevel="0" collapsed="false">
      <c r="B579" s="33"/>
      <c r="C579" s="243" t="s">
        <v>743</v>
      </c>
      <c r="D579" s="243" t="s">
        <v>243</v>
      </c>
      <c r="E579" s="244" t="s">
        <v>619</v>
      </c>
      <c r="F579" s="245" t="s">
        <v>620</v>
      </c>
      <c r="G579" s="245"/>
      <c r="H579" s="245"/>
      <c r="I579" s="245"/>
      <c r="J579" s="246" t="s">
        <v>233</v>
      </c>
      <c r="K579" s="247" t="n">
        <v>0.007</v>
      </c>
      <c r="L579" s="248" t="n">
        <v>0</v>
      </c>
      <c r="M579" s="248"/>
      <c r="N579" s="249" t="n">
        <f aca="false">ROUND(L579*K579,2)</f>
        <v>0</v>
      </c>
      <c r="O579" s="249"/>
      <c r="P579" s="249"/>
      <c r="Q579" s="249"/>
      <c r="R579" s="35"/>
      <c r="T579" s="210"/>
      <c r="U579" s="44" t="s">
        <v>50</v>
      </c>
      <c r="V579" s="34"/>
      <c r="W579" s="211" t="n">
        <f aca="false">V579*K579</f>
        <v>0</v>
      </c>
      <c r="X579" s="211" t="n">
        <v>1</v>
      </c>
      <c r="Y579" s="211" t="n">
        <f aca="false">X579*K579</f>
        <v>0.007</v>
      </c>
      <c r="Z579" s="211" t="n">
        <v>0</v>
      </c>
      <c r="AA579" s="212" t="n">
        <f aca="false">Z579*K579</f>
        <v>0</v>
      </c>
      <c r="AR579" s="10" t="s">
        <v>375</v>
      </c>
      <c r="AT579" s="10" t="s">
        <v>243</v>
      </c>
      <c r="AU579" s="10" t="s">
        <v>112</v>
      </c>
      <c r="AY579" s="10" t="s">
        <v>171</v>
      </c>
      <c r="BE579" s="127" t="n">
        <f aca="false">IF(U579="základní",N579,0)</f>
        <v>0</v>
      </c>
      <c r="BF579" s="127" t="n">
        <f aca="false">IF(U579="snížená",N579,0)</f>
        <v>0</v>
      </c>
      <c r="BG579" s="127" t="n">
        <f aca="false">IF(U579="zákl. přenesená",N579,0)</f>
        <v>0</v>
      </c>
      <c r="BH579" s="127" t="n">
        <f aca="false">IF(U579="sníž. přenesená",N579,0)</f>
        <v>0</v>
      </c>
      <c r="BI579" s="127" t="n">
        <f aca="false">IF(U579="nulová",N579,0)</f>
        <v>0</v>
      </c>
      <c r="BJ579" s="10" t="s">
        <v>93</v>
      </c>
      <c r="BK579" s="127" t="n">
        <f aca="false">ROUND(L579*K579,2)</f>
        <v>0</v>
      </c>
      <c r="BL579" s="10" t="s">
        <v>251</v>
      </c>
      <c r="BM579" s="10" t="s">
        <v>1480</v>
      </c>
    </row>
    <row r="580" customFormat="false" ht="25.5" hidden="false" customHeight="true" outlineLevel="0" collapsed="false">
      <c r="A580" s="32"/>
      <c r="B580" s="33"/>
      <c r="C580" s="203" t="s">
        <v>748</v>
      </c>
      <c r="D580" s="203" t="s">
        <v>172</v>
      </c>
      <c r="E580" s="204" t="s">
        <v>1481</v>
      </c>
      <c r="F580" s="205" t="s">
        <v>1482</v>
      </c>
      <c r="G580" s="205"/>
      <c r="H580" s="205"/>
      <c r="I580" s="205"/>
      <c r="J580" s="206" t="s">
        <v>261</v>
      </c>
      <c r="K580" s="207" t="n">
        <v>18.768</v>
      </c>
      <c r="L580" s="208" t="n">
        <v>0</v>
      </c>
      <c r="M580" s="208"/>
      <c r="N580" s="209" t="n">
        <f aca="false">ROUND(L580*K580,2)</f>
        <v>0</v>
      </c>
      <c r="O580" s="209"/>
      <c r="P580" s="209"/>
      <c r="Q580" s="209"/>
      <c r="R580" s="35"/>
      <c r="T580" s="210"/>
      <c r="U580" s="44" t="s">
        <v>50</v>
      </c>
      <c r="V580" s="34"/>
      <c r="W580" s="211" t="n">
        <f aca="false">V580*K580</f>
        <v>0</v>
      </c>
      <c r="X580" s="211" t="n">
        <v>0</v>
      </c>
      <c r="Y580" s="211" t="n">
        <f aca="false">X580*K580</f>
        <v>0</v>
      </c>
      <c r="Z580" s="211" t="n">
        <v>0.004</v>
      </c>
      <c r="AA580" s="212" t="n">
        <f aca="false">Z580*K580</f>
        <v>0.075072</v>
      </c>
      <c r="AR580" s="10" t="s">
        <v>251</v>
      </c>
      <c r="AT580" s="10" t="s">
        <v>172</v>
      </c>
      <c r="AU580" s="10" t="s">
        <v>112</v>
      </c>
      <c r="AY580" s="10" t="s">
        <v>171</v>
      </c>
      <c r="BE580" s="127" t="n">
        <f aca="false">IF(U580="základní",N580,0)</f>
        <v>0</v>
      </c>
      <c r="BF580" s="127" t="n">
        <f aca="false">IF(U580="snížená",N580,0)</f>
        <v>0</v>
      </c>
      <c r="BG580" s="127" t="n">
        <f aca="false">IF(U580="zákl. přenesená",N580,0)</f>
        <v>0</v>
      </c>
      <c r="BH580" s="127" t="n">
        <f aca="false">IF(U580="sníž. přenesená",N580,0)</f>
        <v>0</v>
      </c>
      <c r="BI580" s="127" t="n">
        <f aca="false">IF(U580="nulová",N580,0)</f>
        <v>0</v>
      </c>
      <c r="BJ580" s="10" t="s">
        <v>93</v>
      </c>
      <c r="BK580" s="127" t="n">
        <f aca="false">ROUND(L580*K580,2)</f>
        <v>0</v>
      </c>
      <c r="BL580" s="10" t="s">
        <v>251</v>
      </c>
      <c r="BM580" s="10" t="s">
        <v>1483</v>
      </c>
    </row>
    <row r="581" s="213" customFormat="true" ht="16.5" hidden="false" customHeight="true" outlineLevel="0" collapsed="false">
      <c r="B581" s="214"/>
      <c r="C581" s="215"/>
      <c r="D581" s="215"/>
      <c r="E581" s="216"/>
      <c r="F581" s="217" t="s">
        <v>1473</v>
      </c>
      <c r="G581" s="217"/>
      <c r="H581" s="217"/>
      <c r="I581" s="217"/>
      <c r="J581" s="215"/>
      <c r="K581" s="218" t="n">
        <v>18.768</v>
      </c>
      <c r="L581" s="215"/>
      <c r="M581" s="215"/>
      <c r="N581" s="215"/>
      <c r="O581" s="215"/>
      <c r="P581" s="215"/>
      <c r="Q581" s="215"/>
      <c r="R581" s="219"/>
      <c r="T581" s="220"/>
      <c r="U581" s="215"/>
      <c r="V581" s="215"/>
      <c r="W581" s="215"/>
      <c r="X581" s="215"/>
      <c r="Y581" s="215"/>
      <c r="Z581" s="215"/>
      <c r="AA581" s="221"/>
      <c r="AT581" s="222" t="s">
        <v>179</v>
      </c>
      <c r="AU581" s="222" t="s">
        <v>112</v>
      </c>
      <c r="AV581" s="213" t="s">
        <v>112</v>
      </c>
      <c r="AW581" s="213" t="s">
        <v>39</v>
      </c>
      <c r="AX581" s="213" t="s">
        <v>85</v>
      </c>
      <c r="AY581" s="222" t="s">
        <v>171</v>
      </c>
    </row>
    <row r="582" s="224" customFormat="true" ht="16.5" hidden="false" customHeight="true" outlineLevel="0" collapsed="false">
      <c r="B582" s="225"/>
      <c r="C582" s="226"/>
      <c r="D582" s="226"/>
      <c r="E582" s="227"/>
      <c r="F582" s="228" t="s">
        <v>1379</v>
      </c>
      <c r="G582" s="228"/>
      <c r="H582" s="228"/>
      <c r="I582" s="228"/>
      <c r="J582" s="226"/>
      <c r="K582" s="227"/>
      <c r="L582" s="226"/>
      <c r="M582" s="226"/>
      <c r="N582" s="226"/>
      <c r="O582" s="226"/>
      <c r="P582" s="226"/>
      <c r="Q582" s="226"/>
      <c r="R582" s="229"/>
      <c r="T582" s="230"/>
      <c r="U582" s="226"/>
      <c r="V582" s="226"/>
      <c r="W582" s="226"/>
      <c r="X582" s="226"/>
      <c r="Y582" s="226"/>
      <c r="Z582" s="226"/>
      <c r="AA582" s="231"/>
      <c r="AT582" s="232" t="s">
        <v>179</v>
      </c>
      <c r="AU582" s="232" t="s">
        <v>112</v>
      </c>
      <c r="AV582" s="224" t="s">
        <v>93</v>
      </c>
      <c r="AW582" s="224" t="s">
        <v>39</v>
      </c>
      <c r="AX582" s="224" t="s">
        <v>85</v>
      </c>
      <c r="AY582" s="232" t="s">
        <v>171</v>
      </c>
    </row>
    <row r="583" s="233" customFormat="true" ht="16.5" hidden="false" customHeight="true" outlineLevel="0" collapsed="false">
      <c r="B583" s="234"/>
      <c r="C583" s="235"/>
      <c r="D583" s="235"/>
      <c r="E583" s="236"/>
      <c r="F583" s="237" t="s">
        <v>219</v>
      </c>
      <c r="G583" s="237"/>
      <c r="H583" s="237"/>
      <c r="I583" s="237"/>
      <c r="J583" s="235"/>
      <c r="K583" s="238" t="n">
        <v>18.768</v>
      </c>
      <c r="L583" s="235"/>
      <c r="M583" s="235"/>
      <c r="N583" s="235"/>
      <c r="O583" s="235"/>
      <c r="P583" s="235"/>
      <c r="Q583" s="235"/>
      <c r="R583" s="239"/>
      <c r="T583" s="240"/>
      <c r="U583" s="235"/>
      <c r="V583" s="235"/>
      <c r="W583" s="235"/>
      <c r="X583" s="235"/>
      <c r="Y583" s="235"/>
      <c r="Z583" s="235"/>
      <c r="AA583" s="241"/>
      <c r="AT583" s="242" t="s">
        <v>179</v>
      </c>
      <c r="AU583" s="242" t="s">
        <v>112</v>
      </c>
      <c r="AV583" s="233" t="s">
        <v>176</v>
      </c>
      <c r="AW583" s="233" t="s">
        <v>39</v>
      </c>
      <c r="AX583" s="233" t="s">
        <v>93</v>
      </c>
      <c r="AY583" s="242" t="s">
        <v>171</v>
      </c>
    </row>
    <row r="584" s="32" customFormat="true" ht="25.5" hidden="false" customHeight="true" outlineLevel="0" collapsed="false">
      <c r="B584" s="33"/>
      <c r="C584" s="203" t="s">
        <v>752</v>
      </c>
      <c r="D584" s="203" t="s">
        <v>172</v>
      </c>
      <c r="E584" s="204" t="s">
        <v>631</v>
      </c>
      <c r="F584" s="205" t="s">
        <v>632</v>
      </c>
      <c r="G584" s="205"/>
      <c r="H584" s="205"/>
      <c r="I584" s="205"/>
      <c r="J584" s="206" t="s">
        <v>261</v>
      </c>
      <c r="K584" s="207" t="n">
        <v>23.483</v>
      </c>
      <c r="L584" s="208" t="n">
        <v>0</v>
      </c>
      <c r="M584" s="208"/>
      <c r="N584" s="209" t="n">
        <f aca="false">ROUND(L584*K584,2)</f>
        <v>0</v>
      </c>
      <c r="O584" s="209"/>
      <c r="P584" s="209"/>
      <c r="Q584" s="209"/>
      <c r="R584" s="35"/>
      <c r="T584" s="210"/>
      <c r="U584" s="44" t="s">
        <v>50</v>
      </c>
      <c r="V584" s="34"/>
      <c r="W584" s="211" t="n">
        <f aca="false">V584*K584</f>
        <v>0</v>
      </c>
      <c r="X584" s="211" t="n">
        <v>0.0004</v>
      </c>
      <c r="Y584" s="211" t="n">
        <f aca="false">X584*K584</f>
        <v>0.0093932</v>
      </c>
      <c r="Z584" s="211" t="n">
        <v>0</v>
      </c>
      <c r="AA584" s="212" t="n">
        <f aca="false">Z584*K584</f>
        <v>0</v>
      </c>
      <c r="AR584" s="10" t="s">
        <v>251</v>
      </c>
      <c r="AT584" s="10" t="s">
        <v>172</v>
      </c>
      <c r="AU584" s="10" t="s">
        <v>112</v>
      </c>
      <c r="AY584" s="10" t="s">
        <v>171</v>
      </c>
      <c r="BE584" s="127" t="n">
        <f aca="false">IF(U584="základní",N584,0)</f>
        <v>0</v>
      </c>
      <c r="BF584" s="127" t="n">
        <f aca="false">IF(U584="snížená",N584,0)</f>
        <v>0</v>
      </c>
      <c r="BG584" s="127" t="n">
        <f aca="false">IF(U584="zákl. přenesená",N584,0)</f>
        <v>0</v>
      </c>
      <c r="BH584" s="127" t="n">
        <f aca="false">IF(U584="sníž. přenesená",N584,0)</f>
        <v>0</v>
      </c>
      <c r="BI584" s="127" t="n">
        <f aca="false">IF(U584="nulová",N584,0)</f>
        <v>0</v>
      </c>
      <c r="BJ584" s="10" t="s">
        <v>93</v>
      </c>
      <c r="BK584" s="127" t="n">
        <f aca="false">ROUND(L584*K584,2)</f>
        <v>0</v>
      </c>
      <c r="BL584" s="10" t="s">
        <v>251</v>
      </c>
      <c r="BM584" s="10" t="s">
        <v>1484</v>
      </c>
    </row>
    <row r="585" s="213" customFormat="true" ht="16.5" hidden="false" customHeight="true" outlineLevel="0" collapsed="false">
      <c r="B585" s="214"/>
      <c r="C585" s="215"/>
      <c r="D585" s="215"/>
      <c r="E585" s="216"/>
      <c r="F585" s="217" t="s">
        <v>1471</v>
      </c>
      <c r="G585" s="217"/>
      <c r="H585" s="217"/>
      <c r="I585" s="217"/>
      <c r="J585" s="215"/>
      <c r="K585" s="218" t="n">
        <v>5.029</v>
      </c>
      <c r="L585" s="215"/>
      <c r="M585" s="215"/>
      <c r="N585" s="215"/>
      <c r="O585" s="215"/>
      <c r="P585" s="215"/>
      <c r="Q585" s="215"/>
      <c r="R585" s="219"/>
      <c r="T585" s="220"/>
      <c r="U585" s="215"/>
      <c r="V585" s="215"/>
      <c r="W585" s="215"/>
      <c r="X585" s="215"/>
      <c r="Y585" s="215"/>
      <c r="Z585" s="215"/>
      <c r="AA585" s="221"/>
      <c r="AT585" s="222" t="s">
        <v>179</v>
      </c>
      <c r="AU585" s="222" t="s">
        <v>112</v>
      </c>
      <c r="AV585" s="213" t="s">
        <v>112</v>
      </c>
      <c r="AW585" s="213" t="s">
        <v>39</v>
      </c>
      <c r="AX585" s="213" t="s">
        <v>85</v>
      </c>
      <c r="AY585" s="222" t="s">
        <v>171</v>
      </c>
    </row>
    <row r="586" s="224" customFormat="true" ht="16.5" hidden="false" customHeight="true" outlineLevel="0" collapsed="false">
      <c r="B586" s="225"/>
      <c r="C586" s="226"/>
      <c r="D586" s="226"/>
      <c r="E586" s="227"/>
      <c r="F586" s="228" t="s">
        <v>1093</v>
      </c>
      <c r="G586" s="228"/>
      <c r="H586" s="228"/>
      <c r="I586" s="228"/>
      <c r="J586" s="226"/>
      <c r="K586" s="227"/>
      <c r="L586" s="226"/>
      <c r="M586" s="226"/>
      <c r="N586" s="226"/>
      <c r="O586" s="226"/>
      <c r="P586" s="226"/>
      <c r="Q586" s="226"/>
      <c r="R586" s="229"/>
      <c r="T586" s="230"/>
      <c r="U586" s="226"/>
      <c r="V586" s="226"/>
      <c r="W586" s="226"/>
      <c r="X586" s="226"/>
      <c r="Y586" s="226"/>
      <c r="Z586" s="226"/>
      <c r="AA586" s="231"/>
      <c r="AT586" s="232" t="s">
        <v>179</v>
      </c>
      <c r="AU586" s="232" t="s">
        <v>112</v>
      </c>
      <c r="AV586" s="224" t="s">
        <v>93</v>
      </c>
      <c r="AW586" s="224" t="s">
        <v>39</v>
      </c>
      <c r="AX586" s="224" t="s">
        <v>85</v>
      </c>
      <c r="AY586" s="232" t="s">
        <v>171</v>
      </c>
    </row>
    <row r="587" s="213" customFormat="true" ht="16.5" hidden="false" customHeight="true" outlineLevel="0" collapsed="false">
      <c r="B587" s="214"/>
      <c r="C587" s="215"/>
      <c r="D587" s="215"/>
      <c r="E587" s="216"/>
      <c r="F587" s="223" t="s">
        <v>1472</v>
      </c>
      <c r="G587" s="223"/>
      <c r="H587" s="223"/>
      <c r="I587" s="223"/>
      <c r="J587" s="215"/>
      <c r="K587" s="218" t="n">
        <v>4.414</v>
      </c>
      <c r="L587" s="215"/>
      <c r="M587" s="215"/>
      <c r="N587" s="215"/>
      <c r="O587" s="215"/>
      <c r="P587" s="215"/>
      <c r="Q587" s="215"/>
      <c r="R587" s="219"/>
      <c r="T587" s="220"/>
      <c r="U587" s="215"/>
      <c r="V587" s="215"/>
      <c r="W587" s="215"/>
      <c r="X587" s="215"/>
      <c r="Y587" s="215"/>
      <c r="Z587" s="215"/>
      <c r="AA587" s="221"/>
      <c r="AT587" s="222" t="s">
        <v>179</v>
      </c>
      <c r="AU587" s="222" t="s">
        <v>112</v>
      </c>
      <c r="AV587" s="213" t="s">
        <v>112</v>
      </c>
      <c r="AW587" s="213" t="s">
        <v>39</v>
      </c>
      <c r="AX587" s="213" t="s">
        <v>85</v>
      </c>
      <c r="AY587" s="222" t="s">
        <v>171</v>
      </c>
    </row>
    <row r="588" s="224" customFormat="true" ht="16.5" hidden="false" customHeight="true" outlineLevel="0" collapsed="false">
      <c r="B588" s="225"/>
      <c r="C588" s="226"/>
      <c r="D588" s="226"/>
      <c r="E588" s="227"/>
      <c r="F588" s="228" t="s">
        <v>1095</v>
      </c>
      <c r="G588" s="228"/>
      <c r="H588" s="228"/>
      <c r="I588" s="228"/>
      <c r="J588" s="226"/>
      <c r="K588" s="227"/>
      <c r="L588" s="226"/>
      <c r="M588" s="226"/>
      <c r="N588" s="226"/>
      <c r="O588" s="226"/>
      <c r="P588" s="226"/>
      <c r="Q588" s="226"/>
      <c r="R588" s="229"/>
      <c r="T588" s="230"/>
      <c r="U588" s="226"/>
      <c r="V588" s="226"/>
      <c r="W588" s="226"/>
      <c r="X588" s="226"/>
      <c r="Y588" s="226"/>
      <c r="Z588" s="226"/>
      <c r="AA588" s="231"/>
      <c r="AT588" s="232" t="s">
        <v>179</v>
      </c>
      <c r="AU588" s="232" t="s">
        <v>112</v>
      </c>
      <c r="AV588" s="224" t="s">
        <v>93</v>
      </c>
      <c r="AW588" s="224" t="s">
        <v>39</v>
      </c>
      <c r="AX588" s="224" t="s">
        <v>85</v>
      </c>
      <c r="AY588" s="232" t="s">
        <v>171</v>
      </c>
    </row>
    <row r="589" s="213" customFormat="true" ht="16.5" hidden="false" customHeight="true" outlineLevel="0" collapsed="false">
      <c r="B589" s="214"/>
      <c r="C589" s="215"/>
      <c r="D589" s="215"/>
      <c r="E589" s="216"/>
      <c r="F589" s="223" t="s">
        <v>1473</v>
      </c>
      <c r="G589" s="223"/>
      <c r="H589" s="223"/>
      <c r="I589" s="223"/>
      <c r="J589" s="215"/>
      <c r="K589" s="218" t="n">
        <v>18.768</v>
      </c>
      <c r="L589" s="215"/>
      <c r="M589" s="215"/>
      <c r="N589" s="215"/>
      <c r="O589" s="215"/>
      <c r="P589" s="215"/>
      <c r="Q589" s="215"/>
      <c r="R589" s="219"/>
      <c r="T589" s="220"/>
      <c r="U589" s="215"/>
      <c r="V589" s="215"/>
      <c r="W589" s="215"/>
      <c r="X589" s="215"/>
      <c r="Y589" s="215"/>
      <c r="Z589" s="215"/>
      <c r="AA589" s="221"/>
      <c r="AT589" s="222" t="s">
        <v>179</v>
      </c>
      <c r="AU589" s="222" t="s">
        <v>112</v>
      </c>
      <c r="AV589" s="213" t="s">
        <v>112</v>
      </c>
      <c r="AW589" s="213" t="s">
        <v>39</v>
      </c>
      <c r="AX589" s="213" t="s">
        <v>85</v>
      </c>
      <c r="AY589" s="222" t="s">
        <v>171</v>
      </c>
    </row>
    <row r="590" s="213" customFormat="true" ht="25.5" hidden="false" customHeight="true" outlineLevel="0" collapsed="false">
      <c r="B590" s="214"/>
      <c r="C590" s="215"/>
      <c r="D590" s="215"/>
      <c r="E590" s="216"/>
      <c r="F590" s="223" t="s">
        <v>1474</v>
      </c>
      <c r="G590" s="223"/>
      <c r="H590" s="223"/>
      <c r="I590" s="223"/>
      <c r="J590" s="215"/>
      <c r="K590" s="218" t="n">
        <v>-4.728</v>
      </c>
      <c r="L590" s="215"/>
      <c r="M590" s="215"/>
      <c r="N590" s="215"/>
      <c r="O590" s="215"/>
      <c r="P590" s="215"/>
      <c r="Q590" s="215"/>
      <c r="R590" s="219"/>
      <c r="T590" s="220"/>
      <c r="U590" s="215"/>
      <c r="V590" s="215"/>
      <c r="W590" s="215"/>
      <c r="X590" s="215"/>
      <c r="Y590" s="215"/>
      <c r="Z590" s="215"/>
      <c r="AA590" s="221"/>
      <c r="AT590" s="222" t="s">
        <v>179</v>
      </c>
      <c r="AU590" s="222" t="s">
        <v>112</v>
      </c>
      <c r="AV590" s="213" t="s">
        <v>112</v>
      </c>
      <c r="AW590" s="213" t="s">
        <v>39</v>
      </c>
      <c r="AX590" s="213" t="s">
        <v>85</v>
      </c>
      <c r="AY590" s="222" t="s">
        <v>171</v>
      </c>
    </row>
    <row r="591" s="224" customFormat="true" ht="16.5" hidden="false" customHeight="true" outlineLevel="0" collapsed="false">
      <c r="B591" s="225"/>
      <c r="C591" s="226"/>
      <c r="D591" s="226"/>
      <c r="E591" s="227"/>
      <c r="F591" s="228" t="s">
        <v>1098</v>
      </c>
      <c r="G591" s="228"/>
      <c r="H591" s="228"/>
      <c r="I591" s="228"/>
      <c r="J591" s="226"/>
      <c r="K591" s="227"/>
      <c r="L591" s="226"/>
      <c r="M591" s="226"/>
      <c r="N591" s="226"/>
      <c r="O591" s="226"/>
      <c r="P591" s="226"/>
      <c r="Q591" s="226"/>
      <c r="R591" s="229"/>
      <c r="T591" s="230"/>
      <c r="U591" s="226"/>
      <c r="V591" s="226"/>
      <c r="W591" s="226"/>
      <c r="X591" s="226"/>
      <c r="Y591" s="226"/>
      <c r="Z591" s="226"/>
      <c r="AA591" s="231"/>
      <c r="AT591" s="232" t="s">
        <v>179</v>
      </c>
      <c r="AU591" s="232" t="s">
        <v>112</v>
      </c>
      <c r="AV591" s="224" t="s">
        <v>93</v>
      </c>
      <c r="AW591" s="224" t="s">
        <v>39</v>
      </c>
      <c r="AX591" s="224" t="s">
        <v>85</v>
      </c>
      <c r="AY591" s="232" t="s">
        <v>171</v>
      </c>
    </row>
    <row r="592" s="233" customFormat="true" ht="16.5" hidden="false" customHeight="true" outlineLevel="0" collapsed="false">
      <c r="B592" s="234"/>
      <c r="C592" s="235"/>
      <c r="D592" s="235"/>
      <c r="E592" s="236"/>
      <c r="F592" s="237" t="s">
        <v>219</v>
      </c>
      <c r="G592" s="237"/>
      <c r="H592" s="237"/>
      <c r="I592" s="237"/>
      <c r="J592" s="235"/>
      <c r="K592" s="238" t="n">
        <v>23.483</v>
      </c>
      <c r="L592" s="235"/>
      <c r="M592" s="235"/>
      <c r="N592" s="235"/>
      <c r="O592" s="235"/>
      <c r="P592" s="235"/>
      <c r="Q592" s="235"/>
      <c r="R592" s="239"/>
      <c r="T592" s="240"/>
      <c r="U592" s="235"/>
      <c r="V592" s="235"/>
      <c r="W592" s="235"/>
      <c r="X592" s="235"/>
      <c r="Y592" s="235"/>
      <c r="Z592" s="235"/>
      <c r="AA592" s="241"/>
      <c r="AT592" s="242" t="s">
        <v>179</v>
      </c>
      <c r="AU592" s="242" t="s">
        <v>112</v>
      </c>
      <c r="AV592" s="233" t="s">
        <v>176</v>
      </c>
      <c r="AW592" s="233" t="s">
        <v>39</v>
      </c>
      <c r="AX592" s="233" t="s">
        <v>93</v>
      </c>
      <c r="AY592" s="242" t="s">
        <v>171</v>
      </c>
    </row>
    <row r="593" s="32" customFormat="true" ht="25.5" hidden="false" customHeight="true" outlineLevel="0" collapsed="false">
      <c r="B593" s="33"/>
      <c r="C593" s="243" t="s">
        <v>756</v>
      </c>
      <c r="D593" s="243" t="s">
        <v>243</v>
      </c>
      <c r="E593" s="244" t="s">
        <v>635</v>
      </c>
      <c r="F593" s="245" t="s">
        <v>636</v>
      </c>
      <c r="G593" s="245"/>
      <c r="H593" s="245"/>
      <c r="I593" s="245"/>
      <c r="J593" s="246" t="s">
        <v>261</v>
      </c>
      <c r="K593" s="247" t="n">
        <v>27.005</v>
      </c>
      <c r="L593" s="248" t="n">
        <v>0</v>
      </c>
      <c r="M593" s="248"/>
      <c r="N593" s="249" t="n">
        <f aca="false">ROUND(L593*K593,2)</f>
        <v>0</v>
      </c>
      <c r="O593" s="249"/>
      <c r="P593" s="249"/>
      <c r="Q593" s="249"/>
      <c r="R593" s="35"/>
      <c r="T593" s="210"/>
      <c r="U593" s="44" t="s">
        <v>50</v>
      </c>
      <c r="V593" s="34"/>
      <c r="W593" s="211" t="n">
        <f aca="false">V593*K593</f>
        <v>0</v>
      </c>
      <c r="X593" s="211" t="n">
        <v>0.0041</v>
      </c>
      <c r="Y593" s="211" t="n">
        <f aca="false">X593*K593</f>
        <v>0.1107205</v>
      </c>
      <c r="Z593" s="211" t="n">
        <v>0</v>
      </c>
      <c r="AA593" s="212" t="n">
        <f aca="false">Z593*K593</f>
        <v>0</v>
      </c>
      <c r="AR593" s="10" t="s">
        <v>375</v>
      </c>
      <c r="AT593" s="10" t="s">
        <v>243</v>
      </c>
      <c r="AU593" s="10" t="s">
        <v>112</v>
      </c>
      <c r="AY593" s="10" t="s">
        <v>171</v>
      </c>
      <c r="BE593" s="127" t="n">
        <f aca="false">IF(U593="základní",N593,0)</f>
        <v>0</v>
      </c>
      <c r="BF593" s="127" t="n">
        <f aca="false">IF(U593="snížená",N593,0)</f>
        <v>0</v>
      </c>
      <c r="BG593" s="127" t="n">
        <f aca="false">IF(U593="zákl. přenesená",N593,0)</f>
        <v>0</v>
      </c>
      <c r="BH593" s="127" t="n">
        <f aca="false">IF(U593="sníž. přenesená",N593,0)</f>
        <v>0</v>
      </c>
      <c r="BI593" s="127" t="n">
        <f aca="false">IF(U593="nulová",N593,0)</f>
        <v>0</v>
      </c>
      <c r="BJ593" s="10" t="s">
        <v>93</v>
      </c>
      <c r="BK593" s="127" t="n">
        <f aca="false">ROUND(L593*K593,2)</f>
        <v>0</v>
      </c>
      <c r="BL593" s="10" t="s">
        <v>251</v>
      </c>
      <c r="BM593" s="10" t="s">
        <v>1485</v>
      </c>
    </row>
    <row r="594" customFormat="false" ht="25.5" hidden="false" customHeight="true" outlineLevel="0" collapsed="false">
      <c r="A594" s="32"/>
      <c r="B594" s="33"/>
      <c r="C594" s="203" t="s">
        <v>760</v>
      </c>
      <c r="D594" s="203" t="s">
        <v>172</v>
      </c>
      <c r="E594" s="204" t="s">
        <v>639</v>
      </c>
      <c r="F594" s="205" t="s">
        <v>640</v>
      </c>
      <c r="G594" s="205"/>
      <c r="H594" s="205"/>
      <c r="I594" s="205"/>
      <c r="J594" s="206" t="s">
        <v>261</v>
      </c>
      <c r="K594" s="207" t="n">
        <v>20.156</v>
      </c>
      <c r="L594" s="208" t="n">
        <v>0</v>
      </c>
      <c r="M594" s="208"/>
      <c r="N594" s="209" t="n">
        <f aca="false">ROUND(L594*K594,2)</f>
        <v>0</v>
      </c>
      <c r="O594" s="209"/>
      <c r="P594" s="209"/>
      <c r="Q594" s="209"/>
      <c r="R594" s="35"/>
      <c r="T594" s="210"/>
      <c r="U594" s="44" t="s">
        <v>50</v>
      </c>
      <c r="V594" s="34"/>
      <c r="W594" s="211" t="n">
        <f aca="false">V594*K594</f>
        <v>0</v>
      </c>
      <c r="X594" s="211" t="n">
        <v>0.0004</v>
      </c>
      <c r="Y594" s="211" t="n">
        <f aca="false">X594*K594</f>
        <v>0.0080624</v>
      </c>
      <c r="Z594" s="211" t="n">
        <v>0</v>
      </c>
      <c r="AA594" s="212" t="n">
        <f aca="false">Z594*K594</f>
        <v>0</v>
      </c>
      <c r="AR594" s="10" t="s">
        <v>251</v>
      </c>
      <c r="AT594" s="10" t="s">
        <v>172</v>
      </c>
      <c r="AU594" s="10" t="s">
        <v>112</v>
      </c>
      <c r="AY594" s="10" t="s">
        <v>171</v>
      </c>
      <c r="BE594" s="127" t="n">
        <f aca="false">IF(U594="základní",N594,0)</f>
        <v>0</v>
      </c>
      <c r="BF594" s="127" t="n">
        <f aca="false">IF(U594="snížená",N594,0)</f>
        <v>0</v>
      </c>
      <c r="BG594" s="127" t="n">
        <f aca="false">IF(U594="zákl. přenesená",N594,0)</f>
        <v>0</v>
      </c>
      <c r="BH594" s="127" t="n">
        <f aca="false">IF(U594="sníž. přenesená",N594,0)</f>
        <v>0</v>
      </c>
      <c r="BI594" s="127" t="n">
        <f aca="false">IF(U594="nulová",N594,0)</f>
        <v>0</v>
      </c>
      <c r="BJ594" s="10" t="s">
        <v>93</v>
      </c>
      <c r="BK594" s="127" t="n">
        <f aca="false">ROUND(L594*K594,2)</f>
        <v>0</v>
      </c>
      <c r="BL594" s="10" t="s">
        <v>251</v>
      </c>
      <c r="BM594" s="10" t="s">
        <v>1486</v>
      </c>
    </row>
    <row r="595" s="213" customFormat="true" ht="16.5" hidden="false" customHeight="true" outlineLevel="0" collapsed="false">
      <c r="B595" s="214"/>
      <c r="C595" s="215"/>
      <c r="D595" s="215"/>
      <c r="E595" s="216"/>
      <c r="F595" s="217" t="s">
        <v>1487</v>
      </c>
      <c r="G595" s="217"/>
      <c r="H595" s="217"/>
      <c r="I595" s="217"/>
      <c r="J595" s="215"/>
      <c r="K595" s="218" t="n">
        <v>20.156</v>
      </c>
      <c r="L595" s="215"/>
      <c r="M595" s="215"/>
      <c r="N595" s="215"/>
      <c r="O595" s="215"/>
      <c r="P595" s="215"/>
      <c r="Q595" s="215"/>
      <c r="R595" s="219"/>
      <c r="T595" s="220"/>
      <c r="U595" s="215"/>
      <c r="V595" s="215"/>
      <c r="W595" s="215"/>
      <c r="X595" s="215"/>
      <c r="Y595" s="215"/>
      <c r="Z595" s="215"/>
      <c r="AA595" s="221"/>
      <c r="AT595" s="222" t="s">
        <v>179</v>
      </c>
      <c r="AU595" s="222" t="s">
        <v>112</v>
      </c>
      <c r="AV595" s="213" t="s">
        <v>112</v>
      </c>
      <c r="AW595" s="213" t="s">
        <v>39</v>
      </c>
      <c r="AX595" s="213" t="s">
        <v>93</v>
      </c>
      <c r="AY595" s="222" t="s">
        <v>171</v>
      </c>
    </row>
    <row r="596" s="32" customFormat="true" ht="25.5" hidden="false" customHeight="true" outlineLevel="0" collapsed="false">
      <c r="B596" s="33"/>
      <c r="C596" s="243" t="s">
        <v>765</v>
      </c>
      <c r="D596" s="243" t="s">
        <v>243</v>
      </c>
      <c r="E596" s="244" t="s">
        <v>635</v>
      </c>
      <c r="F596" s="245" t="s">
        <v>636</v>
      </c>
      <c r="G596" s="245"/>
      <c r="H596" s="245"/>
      <c r="I596" s="245"/>
      <c r="J596" s="246" t="s">
        <v>261</v>
      </c>
      <c r="K596" s="247" t="n">
        <v>24.187</v>
      </c>
      <c r="L596" s="248" t="n">
        <v>0</v>
      </c>
      <c r="M596" s="248"/>
      <c r="N596" s="249" t="n">
        <f aca="false">ROUND(L596*K596,2)</f>
        <v>0</v>
      </c>
      <c r="O596" s="249"/>
      <c r="P596" s="249"/>
      <c r="Q596" s="249"/>
      <c r="R596" s="35"/>
      <c r="T596" s="210"/>
      <c r="U596" s="44" t="s">
        <v>50</v>
      </c>
      <c r="V596" s="34"/>
      <c r="W596" s="211" t="n">
        <f aca="false">V596*K596</f>
        <v>0</v>
      </c>
      <c r="X596" s="211" t="n">
        <v>0.0041</v>
      </c>
      <c r="Y596" s="211" t="n">
        <f aca="false">X596*K596</f>
        <v>0.0991667</v>
      </c>
      <c r="Z596" s="211" t="n">
        <v>0</v>
      </c>
      <c r="AA596" s="212" t="n">
        <f aca="false">Z596*K596</f>
        <v>0</v>
      </c>
      <c r="AR596" s="10" t="s">
        <v>375</v>
      </c>
      <c r="AT596" s="10" t="s">
        <v>243</v>
      </c>
      <c r="AU596" s="10" t="s">
        <v>112</v>
      </c>
      <c r="AY596" s="10" t="s">
        <v>171</v>
      </c>
      <c r="BE596" s="127" t="n">
        <f aca="false">IF(U596="základní",N596,0)</f>
        <v>0</v>
      </c>
      <c r="BF596" s="127" t="n">
        <f aca="false">IF(U596="snížená",N596,0)</f>
        <v>0</v>
      </c>
      <c r="BG596" s="127" t="n">
        <f aca="false">IF(U596="zákl. přenesená",N596,0)</f>
        <v>0</v>
      </c>
      <c r="BH596" s="127" t="n">
        <f aca="false">IF(U596="sníž. přenesená",N596,0)</f>
        <v>0</v>
      </c>
      <c r="BI596" s="127" t="n">
        <f aca="false">IF(U596="nulová",N596,0)</f>
        <v>0</v>
      </c>
      <c r="BJ596" s="10" t="s">
        <v>93</v>
      </c>
      <c r="BK596" s="127" t="n">
        <f aca="false">ROUND(L596*K596,2)</f>
        <v>0</v>
      </c>
      <c r="BL596" s="10" t="s">
        <v>251</v>
      </c>
      <c r="BM596" s="10" t="s">
        <v>1488</v>
      </c>
    </row>
    <row r="597" customFormat="false" ht="38.25" hidden="false" customHeight="true" outlineLevel="0" collapsed="false">
      <c r="A597" s="32"/>
      <c r="B597" s="33"/>
      <c r="C597" s="203" t="s">
        <v>769</v>
      </c>
      <c r="D597" s="203" t="s">
        <v>172</v>
      </c>
      <c r="E597" s="204" t="s">
        <v>1489</v>
      </c>
      <c r="F597" s="205" t="s">
        <v>1490</v>
      </c>
      <c r="G597" s="205"/>
      <c r="H597" s="205"/>
      <c r="I597" s="205"/>
      <c r="J597" s="206" t="s">
        <v>261</v>
      </c>
      <c r="K597" s="207" t="n">
        <v>9.443</v>
      </c>
      <c r="L597" s="208" t="n">
        <v>0</v>
      </c>
      <c r="M597" s="208"/>
      <c r="N597" s="209" t="n">
        <f aca="false">ROUND(L597*K597,2)</f>
        <v>0</v>
      </c>
      <c r="O597" s="209"/>
      <c r="P597" s="209"/>
      <c r="Q597" s="209"/>
      <c r="R597" s="35"/>
      <c r="T597" s="210"/>
      <c r="U597" s="44" t="s">
        <v>50</v>
      </c>
      <c r="V597" s="34"/>
      <c r="W597" s="211" t="n">
        <f aca="false">V597*K597</f>
        <v>0</v>
      </c>
      <c r="X597" s="211" t="n">
        <v>0</v>
      </c>
      <c r="Y597" s="211" t="n">
        <f aca="false">X597*K597</f>
        <v>0</v>
      </c>
      <c r="Z597" s="211" t="n">
        <v>0</v>
      </c>
      <c r="AA597" s="212" t="n">
        <f aca="false">Z597*K597</f>
        <v>0</v>
      </c>
      <c r="AR597" s="10" t="s">
        <v>251</v>
      </c>
      <c r="AT597" s="10" t="s">
        <v>172</v>
      </c>
      <c r="AU597" s="10" t="s">
        <v>112</v>
      </c>
      <c r="AY597" s="10" t="s">
        <v>171</v>
      </c>
      <c r="BE597" s="127" t="n">
        <f aca="false">IF(U597="základní",N597,0)</f>
        <v>0</v>
      </c>
      <c r="BF597" s="127" t="n">
        <f aca="false">IF(U597="snížená",N597,0)</f>
        <v>0</v>
      </c>
      <c r="BG597" s="127" t="n">
        <f aca="false">IF(U597="zákl. přenesená",N597,0)</f>
        <v>0</v>
      </c>
      <c r="BH597" s="127" t="n">
        <f aca="false">IF(U597="sníž. přenesená",N597,0)</f>
        <v>0</v>
      </c>
      <c r="BI597" s="127" t="n">
        <f aca="false">IF(U597="nulová",N597,0)</f>
        <v>0</v>
      </c>
      <c r="BJ597" s="10" t="s">
        <v>93</v>
      </c>
      <c r="BK597" s="127" t="n">
        <f aca="false">ROUND(L597*K597,2)</f>
        <v>0</v>
      </c>
      <c r="BL597" s="10" t="s">
        <v>251</v>
      </c>
      <c r="BM597" s="10" t="s">
        <v>1491</v>
      </c>
    </row>
    <row r="598" s="213" customFormat="true" ht="16.5" hidden="false" customHeight="true" outlineLevel="0" collapsed="false">
      <c r="B598" s="214"/>
      <c r="C598" s="215"/>
      <c r="D598" s="215"/>
      <c r="E598" s="216"/>
      <c r="F598" s="217" t="s">
        <v>1492</v>
      </c>
      <c r="G598" s="217"/>
      <c r="H598" s="217"/>
      <c r="I598" s="217"/>
      <c r="J598" s="215"/>
      <c r="K598" s="218" t="n">
        <v>9.443</v>
      </c>
      <c r="L598" s="215"/>
      <c r="M598" s="215"/>
      <c r="N598" s="215"/>
      <c r="O598" s="215"/>
      <c r="P598" s="215"/>
      <c r="Q598" s="215"/>
      <c r="R598" s="219"/>
      <c r="T598" s="220"/>
      <c r="U598" s="215"/>
      <c r="V598" s="215"/>
      <c r="W598" s="215"/>
      <c r="X598" s="215"/>
      <c r="Y598" s="215"/>
      <c r="Z598" s="215"/>
      <c r="AA598" s="221"/>
      <c r="AT598" s="222" t="s">
        <v>179</v>
      </c>
      <c r="AU598" s="222" t="s">
        <v>112</v>
      </c>
      <c r="AV598" s="213" t="s">
        <v>112</v>
      </c>
      <c r="AW598" s="213" t="s">
        <v>39</v>
      </c>
      <c r="AX598" s="213" t="s">
        <v>93</v>
      </c>
      <c r="AY598" s="222" t="s">
        <v>171</v>
      </c>
    </row>
    <row r="599" s="32" customFormat="true" ht="38.25" hidden="false" customHeight="true" outlineLevel="0" collapsed="false">
      <c r="B599" s="33"/>
      <c r="C599" s="203" t="s">
        <v>774</v>
      </c>
      <c r="D599" s="203" t="s">
        <v>172</v>
      </c>
      <c r="E599" s="204" t="s">
        <v>1493</v>
      </c>
      <c r="F599" s="205" t="s">
        <v>1494</v>
      </c>
      <c r="G599" s="205"/>
      <c r="H599" s="205"/>
      <c r="I599" s="205"/>
      <c r="J599" s="206" t="s">
        <v>261</v>
      </c>
      <c r="K599" s="207" t="n">
        <v>9.443</v>
      </c>
      <c r="L599" s="208" t="n">
        <v>0</v>
      </c>
      <c r="M599" s="208"/>
      <c r="N599" s="209" t="n">
        <f aca="false">ROUND(L599*K599,2)</f>
        <v>0</v>
      </c>
      <c r="O599" s="209"/>
      <c r="P599" s="209"/>
      <c r="Q599" s="209"/>
      <c r="R599" s="35"/>
      <c r="T599" s="210"/>
      <c r="U599" s="44" t="s">
        <v>50</v>
      </c>
      <c r="V599" s="34"/>
      <c r="W599" s="211" t="n">
        <f aca="false">V599*K599</f>
        <v>0</v>
      </c>
      <c r="X599" s="211" t="n">
        <v>0</v>
      </c>
      <c r="Y599" s="211" t="n">
        <f aca="false">X599*K599</f>
        <v>0</v>
      </c>
      <c r="Z599" s="211" t="n">
        <v>0</v>
      </c>
      <c r="AA599" s="212" t="n">
        <f aca="false">Z599*K599</f>
        <v>0</v>
      </c>
      <c r="AR599" s="10" t="s">
        <v>251</v>
      </c>
      <c r="AT599" s="10" t="s">
        <v>172</v>
      </c>
      <c r="AU599" s="10" t="s">
        <v>112</v>
      </c>
      <c r="AY599" s="10" t="s">
        <v>171</v>
      </c>
      <c r="BE599" s="127" t="n">
        <f aca="false">IF(U599="základní",N599,0)</f>
        <v>0</v>
      </c>
      <c r="BF599" s="127" t="n">
        <f aca="false">IF(U599="snížená",N599,0)</f>
        <v>0</v>
      </c>
      <c r="BG599" s="127" t="n">
        <f aca="false">IF(U599="zákl. přenesená",N599,0)</f>
        <v>0</v>
      </c>
      <c r="BH599" s="127" t="n">
        <f aca="false">IF(U599="sníž. přenesená",N599,0)</f>
        <v>0</v>
      </c>
      <c r="BI599" s="127" t="n">
        <f aca="false">IF(U599="nulová",N599,0)</f>
        <v>0</v>
      </c>
      <c r="BJ599" s="10" t="s">
        <v>93</v>
      </c>
      <c r="BK599" s="127" t="n">
        <f aca="false">ROUND(L599*K599,2)</f>
        <v>0</v>
      </c>
      <c r="BL599" s="10" t="s">
        <v>251</v>
      </c>
      <c r="BM599" s="10" t="s">
        <v>1495</v>
      </c>
    </row>
    <row r="600" s="213" customFormat="true" ht="16.5" hidden="false" customHeight="true" outlineLevel="0" collapsed="false">
      <c r="B600" s="214"/>
      <c r="C600" s="215"/>
      <c r="D600" s="215"/>
      <c r="E600" s="216"/>
      <c r="F600" s="217" t="s">
        <v>1492</v>
      </c>
      <c r="G600" s="217"/>
      <c r="H600" s="217"/>
      <c r="I600" s="217"/>
      <c r="J600" s="215"/>
      <c r="K600" s="218" t="n">
        <v>9.443</v>
      </c>
      <c r="L600" s="215"/>
      <c r="M600" s="215"/>
      <c r="N600" s="215"/>
      <c r="O600" s="215"/>
      <c r="P600" s="215"/>
      <c r="Q600" s="215"/>
      <c r="R600" s="219"/>
      <c r="T600" s="220"/>
      <c r="U600" s="215"/>
      <c r="V600" s="215"/>
      <c r="W600" s="215"/>
      <c r="X600" s="215"/>
      <c r="Y600" s="215"/>
      <c r="Z600" s="215"/>
      <c r="AA600" s="221"/>
      <c r="AT600" s="222" t="s">
        <v>179</v>
      </c>
      <c r="AU600" s="222" t="s">
        <v>112</v>
      </c>
      <c r="AV600" s="213" t="s">
        <v>112</v>
      </c>
      <c r="AW600" s="213" t="s">
        <v>39</v>
      </c>
      <c r="AX600" s="213" t="s">
        <v>93</v>
      </c>
      <c r="AY600" s="222" t="s">
        <v>171</v>
      </c>
    </row>
    <row r="601" s="32" customFormat="true" ht="25.5" hidden="false" customHeight="true" outlineLevel="0" collapsed="false">
      <c r="B601" s="33"/>
      <c r="C601" s="203" t="s">
        <v>779</v>
      </c>
      <c r="D601" s="203" t="s">
        <v>172</v>
      </c>
      <c r="E601" s="204" t="s">
        <v>645</v>
      </c>
      <c r="F601" s="205" t="s">
        <v>646</v>
      </c>
      <c r="G601" s="205"/>
      <c r="H601" s="205"/>
      <c r="I601" s="205"/>
      <c r="J601" s="206" t="s">
        <v>330</v>
      </c>
      <c r="K601" s="207" t="n">
        <v>23.24</v>
      </c>
      <c r="L601" s="208" t="n">
        <v>0</v>
      </c>
      <c r="M601" s="208"/>
      <c r="N601" s="209" t="n">
        <f aca="false">ROUND(L601*K601,2)</f>
        <v>0</v>
      </c>
      <c r="O601" s="209"/>
      <c r="P601" s="209"/>
      <c r="Q601" s="209"/>
      <c r="R601" s="35"/>
      <c r="T601" s="210"/>
      <c r="U601" s="44" t="s">
        <v>50</v>
      </c>
      <c r="V601" s="34"/>
      <c r="W601" s="211" t="n">
        <f aca="false">V601*K601</f>
        <v>0</v>
      </c>
      <c r="X601" s="211" t="n">
        <v>0.0002</v>
      </c>
      <c r="Y601" s="211" t="n">
        <f aca="false">X601*K601</f>
        <v>0.004648</v>
      </c>
      <c r="Z601" s="211" t="n">
        <v>0</v>
      </c>
      <c r="AA601" s="212" t="n">
        <f aca="false">Z601*K601</f>
        <v>0</v>
      </c>
      <c r="AR601" s="10" t="s">
        <v>251</v>
      </c>
      <c r="AT601" s="10" t="s">
        <v>172</v>
      </c>
      <c r="AU601" s="10" t="s">
        <v>112</v>
      </c>
      <c r="AY601" s="10" t="s">
        <v>171</v>
      </c>
      <c r="BE601" s="127" t="n">
        <f aca="false">IF(U601="základní",N601,0)</f>
        <v>0</v>
      </c>
      <c r="BF601" s="127" t="n">
        <f aca="false">IF(U601="snížená",N601,0)</f>
        <v>0</v>
      </c>
      <c r="BG601" s="127" t="n">
        <f aca="false">IF(U601="zákl. přenesená",N601,0)</f>
        <v>0</v>
      </c>
      <c r="BH601" s="127" t="n">
        <f aca="false">IF(U601="sníž. přenesená",N601,0)</f>
        <v>0</v>
      </c>
      <c r="BI601" s="127" t="n">
        <f aca="false">IF(U601="nulová",N601,0)</f>
        <v>0</v>
      </c>
      <c r="BJ601" s="10" t="s">
        <v>93</v>
      </c>
      <c r="BK601" s="127" t="n">
        <f aca="false">ROUND(L601*K601,2)</f>
        <v>0</v>
      </c>
      <c r="BL601" s="10" t="s">
        <v>251</v>
      </c>
      <c r="BM601" s="10" t="s">
        <v>1496</v>
      </c>
    </row>
    <row r="602" s="213" customFormat="true" ht="25.5" hidden="false" customHeight="true" outlineLevel="0" collapsed="false">
      <c r="B602" s="214"/>
      <c r="C602" s="215"/>
      <c r="D602" s="215"/>
      <c r="E602" s="216"/>
      <c r="F602" s="217" t="s">
        <v>1497</v>
      </c>
      <c r="G602" s="217"/>
      <c r="H602" s="217"/>
      <c r="I602" s="217"/>
      <c r="J602" s="215"/>
      <c r="K602" s="218" t="n">
        <v>10.07</v>
      </c>
      <c r="L602" s="215"/>
      <c r="M602" s="215"/>
      <c r="N602" s="215"/>
      <c r="O602" s="215"/>
      <c r="P602" s="215"/>
      <c r="Q602" s="215"/>
      <c r="R602" s="219"/>
      <c r="T602" s="220"/>
      <c r="U602" s="215"/>
      <c r="V602" s="215"/>
      <c r="W602" s="215"/>
      <c r="X602" s="215"/>
      <c r="Y602" s="215"/>
      <c r="Z602" s="215"/>
      <c r="AA602" s="221"/>
      <c r="AT602" s="222" t="s">
        <v>179</v>
      </c>
      <c r="AU602" s="222" t="s">
        <v>112</v>
      </c>
      <c r="AV602" s="213" t="s">
        <v>112</v>
      </c>
      <c r="AW602" s="213" t="s">
        <v>39</v>
      </c>
      <c r="AX602" s="213" t="s">
        <v>85</v>
      </c>
      <c r="AY602" s="222" t="s">
        <v>171</v>
      </c>
    </row>
    <row r="603" customFormat="false" ht="25.5" hidden="false" customHeight="true" outlineLevel="0" collapsed="false">
      <c r="A603" s="213"/>
      <c r="B603" s="214"/>
      <c r="C603" s="215"/>
      <c r="D603" s="215"/>
      <c r="E603" s="216"/>
      <c r="F603" s="223" t="s">
        <v>1498</v>
      </c>
      <c r="G603" s="223"/>
      <c r="H603" s="223"/>
      <c r="I603" s="223"/>
      <c r="J603" s="215"/>
      <c r="K603" s="218" t="n">
        <v>13.17</v>
      </c>
      <c r="L603" s="215"/>
      <c r="M603" s="215"/>
      <c r="N603" s="215"/>
      <c r="O603" s="215"/>
      <c r="P603" s="215"/>
      <c r="Q603" s="215"/>
      <c r="R603" s="219"/>
      <c r="T603" s="220"/>
      <c r="U603" s="215"/>
      <c r="V603" s="215"/>
      <c r="W603" s="215"/>
      <c r="X603" s="215"/>
      <c r="Y603" s="215"/>
      <c r="Z603" s="215"/>
      <c r="AA603" s="221"/>
      <c r="AT603" s="222" t="s">
        <v>179</v>
      </c>
      <c r="AU603" s="222" t="s">
        <v>112</v>
      </c>
      <c r="AV603" s="213" t="s">
        <v>112</v>
      </c>
      <c r="AW603" s="213" t="s">
        <v>39</v>
      </c>
      <c r="AX603" s="213" t="s">
        <v>85</v>
      </c>
      <c r="AY603" s="222" t="s">
        <v>171</v>
      </c>
    </row>
    <row r="604" s="224" customFormat="true" ht="16.5" hidden="false" customHeight="true" outlineLevel="0" collapsed="false">
      <c r="B604" s="225"/>
      <c r="C604" s="226"/>
      <c r="D604" s="226"/>
      <c r="E604" s="227"/>
      <c r="F604" s="228" t="s">
        <v>649</v>
      </c>
      <c r="G604" s="228"/>
      <c r="H604" s="228"/>
      <c r="I604" s="228"/>
      <c r="J604" s="226"/>
      <c r="K604" s="227"/>
      <c r="L604" s="226"/>
      <c r="M604" s="226"/>
      <c r="N604" s="226"/>
      <c r="O604" s="226"/>
      <c r="P604" s="226"/>
      <c r="Q604" s="226"/>
      <c r="R604" s="229"/>
      <c r="T604" s="230"/>
      <c r="U604" s="226"/>
      <c r="V604" s="226"/>
      <c r="W604" s="226"/>
      <c r="X604" s="226"/>
      <c r="Y604" s="226"/>
      <c r="Z604" s="226"/>
      <c r="AA604" s="231"/>
      <c r="AT604" s="232" t="s">
        <v>179</v>
      </c>
      <c r="AU604" s="232" t="s">
        <v>112</v>
      </c>
      <c r="AV604" s="224" t="s">
        <v>93</v>
      </c>
      <c r="AW604" s="224" t="s">
        <v>39</v>
      </c>
      <c r="AX604" s="224" t="s">
        <v>85</v>
      </c>
      <c r="AY604" s="232" t="s">
        <v>171</v>
      </c>
    </row>
    <row r="605" s="233" customFormat="true" ht="16.5" hidden="false" customHeight="true" outlineLevel="0" collapsed="false">
      <c r="B605" s="234"/>
      <c r="C605" s="235"/>
      <c r="D605" s="235"/>
      <c r="E605" s="236"/>
      <c r="F605" s="237" t="s">
        <v>219</v>
      </c>
      <c r="G605" s="237"/>
      <c r="H605" s="237"/>
      <c r="I605" s="237"/>
      <c r="J605" s="235"/>
      <c r="K605" s="238" t="n">
        <v>23.24</v>
      </c>
      <c r="L605" s="235"/>
      <c r="M605" s="235"/>
      <c r="N605" s="235"/>
      <c r="O605" s="235"/>
      <c r="P605" s="235"/>
      <c r="Q605" s="235"/>
      <c r="R605" s="239"/>
      <c r="T605" s="240"/>
      <c r="U605" s="235"/>
      <c r="V605" s="235"/>
      <c r="W605" s="235"/>
      <c r="X605" s="235"/>
      <c r="Y605" s="235"/>
      <c r="Z605" s="235"/>
      <c r="AA605" s="241"/>
      <c r="AT605" s="242" t="s">
        <v>179</v>
      </c>
      <c r="AU605" s="242" t="s">
        <v>112</v>
      </c>
      <c r="AV605" s="233" t="s">
        <v>176</v>
      </c>
      <c r="AW605" s="233" t="s">
        <v>39</v>
      </c>
      <c r="AX605" s="233" t="s">
        <v>93</v>
      </c>
      <c r="AY605" s="242" t="s">
        <v>171</v>
      </c>
    </row>
    <row r="606" s="32" customFormat="true" ht="25.5" hidden="false" customHeight="true" outlineLevel="0" collapsed="false">
      <c r="B606" s="33"/>
      <c r="C606" s="243" t="s">
        <v>783</v>
      </c>
      <c r="D606" s="243" t="s">
        <v>243</v>
      </c>
      <c r="E606" s="244" t="s">
        <v>635</v>
      </c>
      <c r="F606" s="245" t="s">
        <v>636</v>
      </c>
      <c r="G606" s="245"/>
      <c r="H606" s="245"/>
      <c r="I606" s="245"/>
      <c r="J606" s="246" t="s">
        <v>261</v>
      </c>
      <c r="K606" s="247" t="n">
        <v>13.944</v>
      </c>
      <c r="L606" s="248" t="n">
        <v>0</v>
      </c>
      <c r="M606" s="248"/>
      <c r="N606" s="249" t="n">
        <f aca="false">ROUND(L606*K606,2)</f>
        <v>0</v>
      </c>
      <c r="O606" s="249"/>
      <c r="P606" s="249"/>
      <c r="Q606" s="249"/>
      <c r="R606" s="35"/>
      <c r="T606" s="210"/>
      <c r="U606" s="44" t="s">
        <v>50</v>
      </c>
      <c r="V606" s="34"/>
      <c r="W606" s="211" t="n">
        <f aca="false">V606*K606</f>
        <v>0</v>
      </c>
      <c r="X606" s="211" t="n">
        <v>0.0041</v>
      </c>
      <c r="Y606" s="211" t="n">
        <f aca="false">X606*K606</f>
        <v>0.0571704</v>
      </c>
      <c r="Z606" s="211" t="n">
        <v>0</v>
      </c>
      <c r="AA606" s="212" t="n">
        <f aca="false">Z606*K606</f>
        <v>0</v>
      </c>
      <c r="AR606" s="10" t="s">
        <v>375</v>
      </c>
      <c r="AT606" s="10" t="s">
        <v>243</v>
      </c>
      <c r="AU606" s="10" t="s">
        <v>112</v>
      </c>
      <c r="AY606" s="10" t="s">
        <v>171</v>
      </c>
      <c r="BE606" s="127" t="n">
        <f aca="false">IF(U606="základní",N606,0)</f>
        <v>0</v>
      </c>
      <c r="BF606" s="127" t="n">
        <f aca="false">IF(U606="snížená",N606,0)</f>
        <v>0</v>
      </c>
      <c r="BG606" s="127" t="n">
        <f aca="false">IF(U606="zákl. přenesená",N606,0)</f>
        <v>0</v>
      </c>
      <c r="BH606" s="127" t="n">
        <f aca="false">IF(U606="sníž. přenesená",N606,0)</f>
        <v>0</v>
      </c>
      <c r="BI606" s="127" t="n">
        <f aca="false">IF(U606="nulová",N606,0)</f>
        <v>0</v>
      </c>
      <c r="BJ606" s="10" t="s">
        <v>93</v>
      </c>
      <c r="BK606" s="127" t="n">
        <f aca="false">ROUND(L606*K606,2)</f>
        <v>0</v>
      </c>
      <c r="BL606" s="10" t="s">
        <v>251</v>
      </c>
      <c r="BM606" s="10" t="s">
        <v>1499</v>
      </c>
    </row>
    <row r="607" customFormat="false" ht="38.25" hidden="false" customHeight="true" outlineLevel="0" collapsed="false">
      <c r="A607" s="32"/>
      <c r="B607" s="33"/>
      <c r="C607" s="203" t="s">
        <v>787</v>
      </c>
      <c r="D607" s="203" t="s">
        <v>172</v>
      </c>
      <c r="E607" s="204" t="s">
        <v>1500</v>
      </c>
      <c r="F607" s="205" t="s">
        <v>1501</v>
      </c>
      <c r="G607" s="205"/>
      <c r="H607" s="205"/>
      <c r="I607" s="205"/>
      <c r="J607" s="206" t="s">
        <v>655</v>
      </c>
      <c r="K607" s="252" t="n">
        <v>0</v>
      </c>
      <c r="L607" s="208" t="n">
        <v>0</v>
      </c>
      <c r="M607" s="208"/>
      <c r="N607" s="209" t="n">
        <f aca="false">ROUND(L607*K607,2)</f>
        <v>0</v>
      </c>
      <c r="O607" s="209"/>
      <c r="P607" s="209"/>
      <c r="Q607" s="209"/>
      <c r="R607" s="35"/>
      <c r="T607" s="210"/>
      <c r="U607" s="44" t="s">
        <v>50</v>
      </c>
      <c r="V607" s="34"/>
      <c r="W607" s="211" t="n">
        <f aca="false">V607*K607</f>
        <v>0</v>
      </c>
      <c r="X607" s="211" t="n">
        <v>0</v>
      </c>
      <c r="Y607" s="211" t="n">
        <f aca="false">X607*K607</f>
        <v>0</v>
      </c>
      <c r="Z607" s="211" t="n">
        <v>0</v>
      </c>
      <c r="AA607" s="212" t="n">
        <f aca="false">Z607*K607</f>
        <v>0</v>
      </c>
      <c r="AR607" s="10" t="s">
        <v>251</v>
      </c>
      <c r="AT607" s="10" t="s">
        <v>172</v>
      </c>
      <c r="AU607" s="10" t="s">
        <v>112</v>
      </c>
      <c r="AY607" s="10" t="s">
        <v>171</v>
      </c>
      <c r="BE607" s="127" t="n">
        <f aca="false">IF(U607="základní",N607,0)</f>
        <v>0</v>
      </c>
      <c r="BF607" s="127" t="n">
        <f aca="false">IF(U607="snížená",N607,0)</f>
        <v>0</v>
      </c>
      <c r="BG607" s="127" t="n">
        <f aca="false">IF(U607="zákl. přenesená",N607,0)</f>
        <v>0</v>
      </c>
      <c r="BH607" s="127" t="n">
        <f aca="false">IF(U607="sníž. přenesená",N607,0)</f>
        <v>0</v>
      </c>
      <c r="BI607" s="127" t="n">
        <f aca="false">IF(U607="nulová",N607,0)</f>
        <v>0</v>
      </c>
      <c r="BJ607" s="10" t="s">
        <v>93</v>
      </c>
      <c r="BK607" s="127" t="n">
        <f aca="false">ROUND(L607*K607,2)</f>
        <v>0</v>
      </c>
      <c r="BL607" s="10" t="s">
        <v>251</v>
      </c>
      <c r="BM607" s="10" t="s">
        <v>1502</v>
      </c>
    </row>
    <row r="608" s="190" customFormat="true" ht="29.9" hidden="false" customHeight="true" outlineLevel="0" collapsed="false">
      <c r="B608" s="191"/>
      <c r="C608" s="192"/>
      <c r="D608" s="201" t="s">
        <v>134</v>
      </c>
      <c r="E608" s="201"/>
      <c r="F608" s="201"/>
      <c r="G608" s="201"/>
      <c r="H608" s="201"/>
      <c r="I608" s="201"/>
      <c r="J608" s="201"/>
      <c r="K608" s="201"/>
      <c r="L608" s="201"/>
      <c r="M608" s="201"/>
      <c r="N608" s="250" t="n">
        <f aca="false">BK608</f>
        <v>0</v>
      </c>
      <c r="O608" s="250"/>
      <c r="P608" s="250"/>
      <c r="Q608" s="250"/>
      <c r="R608" s="194"/>
      <c r="T608" s="195"/>
      <c r="U608" s="192"/>
      <c r="V608" s="192"/>
      <c r="W608" s="196" t="n">
        <f aca="false">SUM(W609:W631)</f>
        <v>0</v>
      </c>
      <c r="X608" s="192"/>
      <c r="Y608" s="196" t="n">
        <f aca="false">SUM(Y609:Y631)</f>
        <v>0.09206628</v>
      </c>
      <c r="Z608" s="192"/>
      <c r="AA608" s="197" t="n">
        <f aca="false">SUM(AA609:AA631)</f>
        <v>0.00788256</v>
      </c>
      <c r="AR608" s="198" t="s">
        <v>112</v>
      </c>
      <c r="AT608" s="199" t="s">
        <v>84</v>
      </c>
      <c r="AU608" s="199" t="s">
        <v>93</v>
      </c>
      <c r="AY608" s="198" t="s">
        <v>171</v>
      </c>
      <c r="BK608" s="200" t="n">
        <f aca="false">SUM(BK609:BK631)</f>
        <v>0</v>
      </c>
    </row>
    <row r="609" s="32" customFormat="true" ht="25.5" hidden="false" customHeight="true" outlineLevel="0" collapsed="false">
      <c r="B609" s="33"/>
      <c r="C609" s="203" t="s">
        <v>791</v>
      </c>
      <c r="D609" s="203" t="s">
        <v>172</v>
      </c>
      <c r="E609" s="204" t="s">
        <v>1503</v>
      </c>
      <c r="F609" s="205" t="s">
        <v>1504</v>
      </c>
      <c r="G609" s="205"/>
      <c r="H609" s="205"/>
      <c r="I609" s="205"/>
      <c r="J609" s="206" t="s">
        <v>261</v>
      </c>
      <c r="K609" s="207" t="n">
        <v>18.768</v>
      </c>
      <c r="L609" s="208" t="n">
        <v>0</v>
      </c>
      <c r="M609" s="208"/>
      <c r="N609" s="209" t="n">
        <f aca="false">ROUND(L609*K609,2)</f>
        <v>0</v>
      </c>
      <c r="O609" s="209"/>
      <c r="P609" s="209"/>
      <c r="Q609" s="209"/>
      <c r="R609" s="35"/>
      <c r="T609" s="210"/>
      <c r="U609" s="44" t="s">
        <v>50</v>
      </c>
      <c r="V609" s="34"/>
      <c r="W609" s="211" t="n">
        <f aca="false">V609*K609</f>
        <v>0</v>
      </c>
      <c r="X609" s="211" t="n">
        <v>0</v>
      </c>
      <c r="Y609" s="211" t="n">
        <f aca="false">X609*K609</f>
        <v>0</v>
      </c>
      <c r="Z609" s="211" t="n">
        <v>0.00042</v>
      </c>
      <c r="AA609" s="212" t="n">
        <f aca="false">Z609*K609</f>
        <v>0.00788256</v>
      </c>
      <c r="AR609" s="10" t="s">
        <v>251</v>
      </c>
      <c r="AT609" s="10" t="s">
        <v>172</v>
      </c>
      <c r="AU609" s="10" t="s">
        <v>112</v>
      </c>
      <c r="AY609" s="10" t="s">
        <v>171</v>
      </c>
      <c r="BE609" s="127" t="n">
        <f aca="false">IF(U609="základní",N609,0)</f>
        <v>0</v>
      </c>
      <c r="BF609" s="127" t="n">
        <f aca="false">IF(U609="snížená",N609,0)</f>
        <v>0</v>
      </c>
      <c r="BG609" s="127" t="n">
        <f aca="false">IF(U609="zákl. přenesená",N609,0)</f>
        <v>0</v>
      </c>
      <c r="BH609" s="127" t="n">
        <f aca="false">IF(U609="sníž. přenesená",N609,0)</f>
        <v>0</v>
      </c>
      <c r="BI609" s="127" t="n">
        <f aca="false">IF(U609="nulová",N609,0)</f>
        <v>0</v>
      </c>
      <c r="BJ609" s="10" t="s">
        <v>93</v>
      </c>
      <c r="BK609" s="127" t="n">
        <f aca="false">ROUND(L609*K609,2)</f>
        <v>0</v>
      </c>
      <c r="BL609" s="10" t="s">
        <v>251</v>
      </c>
      <c r="BM609" s="10" t="s">
        <v>1505</v>
      </c>
    </row>
    <row r="610" s="213" customFormat="true" ht="16.5" hidden="false" customHeight="true" outlineLevel="0" collapsed="false">
      <c r="B610" s="214"/>
      <c r="C610" s="215"/>
      <c r="D610" s="215"/>
      <c r="E610" s="216"/>
      <c r="F610" s="217" t="s">
        <v>1473</v>
      </c>
      <c r="G610" s="217"/>
      <c r="H610" s="217"/>
      <c r="I610" s="217"/>
      <c r="J610" s="215"/>
      <c r="K610" s="218" t="n">
        <v>18.768</v>
      </c>
      <c r="L610" s="215"/>
      <c r="M610" s="215"/>
      <c r="N610" s="215"/>
      <c r="O610" s="215"/>
      <c r="P610" s="215"/>
      <c r="Q610" s="215"/>
      <c r="R610" s="219"/>
      <c r="T610" s="220"/>
      <c r="U610" s="215"/>
      <c r="V610" s="215"/>
      <c r="W610" s="215"/>
      <c r="X610" s="215"/>
      <c r="Y610" s="215"/>
      <c r="Z610" s="215"/>
      <c r="AA610" s="221"/>
      <c r="AT610" s="222" t="s">
        <v>179</v>
      </c>
      <c r="AU610" s="222" t="s">
        <v>112</v>
      </c>
      <c r="AV610" s="213" t="s">
        <v>112</v>
      </c>
      <c r="AW610" s="213" t="s">
        <v>39</v>
      </c>
      <c r="AX610" s="213" t="s">
        <v>85</v>
      </c>
      <c r="AY610" s="222" t="s">
        <v>171</v>
      </c>
    </row>
    <row r="611" s="224" customFormat="true" ht="16.5" hidden="false" customHeight="true" outlineLevel="0" collapsed="false">
      <c r="B611" s="225"/>
      <c r="C611" s="226"/>
      <c r="D611" s="226"/>
      <c r="E611" s="227"/>
      <c r="F611" s="228" t="s">
        <v>1379</v>
      </c>
      <c r="G611" s="228"/>
      <c r="H611" s="228"/>
      <c r="I611" s="228"/>
      <c r="J611" s="226"/>
      <c r="K611" s="227"/>
      <c r="L611" s="226"/>
      <c r="M611" s="226"/>
      <c r="N611" s="226"/>
      <c r="O611" s="226"/>
      <c r="P611" s="226"/>
      <c r="Q611" s="226"/>
      <c r="R611" s="229"/>
      <c r="T611" s="230"/>
      <c r="U611" s="226"/>
      <c r="V611" s="226"/>
      <c r="W611" s="226"/>
      <c r="X611" s="226"/>
      <c r="Y611" s="226"/>
      <c r="Z611" s="226"/>
      <c r="AA611" s="231"/>
      <c r="AT611" s="232" t="s">
        <v>179</v>
      </c>
      <c r="AU611" s="232" t="s">
        <v>112</v>
      </c>
      <c r="AV611" s="224" t="s">
        <v>93</v>
      </c>
      <c r="AW611" s="224" t="s">
        <v>39</v>
      </c>
      <c r="AX611" s="224" t="s">
        <v>85</v>
      </c>
      <c r="AY611" s="232" t="s">
        <v>171</v>
      </c>
    </row>
    <row r="612" s="233" customFormat="true" ht="16.5" hidden="false" customHeight="true" outlineLevel="0" collapsed="false">
      <c r="B612" s="234"/>
      <c r="C612" s="235"/>
      <c r="D612" s="235"/>
      <c r="E612" s="236"/>
      <c r="F612" s="237" t="s">
        <v>219</v>
      </c>
      <c r="G612" s="237"/>
      <c r="H612" s="237"/>
      <c r="I612" s="237"/>
      <c r="J612" s="235"/>
      <c r="K612" s="238" t="n">
        <v>18.768</v>
      </c>
      <c r="L612" s="235"/>
      <c r="M612" s="235"/>
      <c r="N612" s="235"/>
      <c r="O612" s="235"/>
      <c r="P612" s="235"/>
      <c r="Q612" s="235"/>
      <c r="R612" s="239"/>
      <c r="T612" s="240"/>
      <c r="U612" s="235"/>
      <c r="V612" s="235"/>
      <c r="W612" s="235"/>
      <c r="X612" s="235"/>
      <c r="Y612" s="235"/>
      <c r="Z612" s="235"/>
      <c r="AA612" s="241"/>
      <c r="AT612" s="242" t="s">
        <v>179</v>
      </c>
      <c r="AU612" s="242" t="s">
        <v>112</v>
      </c>
      <c r="AV612" s="233" t="s">
        <v>176</v>
      </c>
      <c r="AW612" s="233" t="s">
        <v>39</v>
      </c>
      <c r="AX612" s="233" t="s">
        <v>93</v>
      </c>
      <c r="AY612" s="242" t="s">
        <v>171</v>
      </c>
    </row>
    <row r="613" s="32" customFormat="true" ht="38.25" hidden="false" customHeight="true" outlineLevel="0" collapsed="false">
      <c r="B613" s="33"/>
      <c r="C613" s="203" t="s">
        <v>795</v>
      </c>
      <c r="D613" s="203" t="s">
        <v>172</v>
      </c>
      <c r="E613" s="204" t="s">
        <v>1506</v>
      </c>
      <c r="F613" s="205" t="s">
        <v>1507</v>
      </c>
      <c r="G613" s="205"/>
      <c r="H613" s="205"/>
      <c r="I613" s="205"/>
      <c r="J613" s="206" t="s">
        <v>261</v>
      </c>
      <c r="K613" s="207" t="n">
        <v>14.04</v>
      </c>
      <c r="L613" s="208" t="n">
        <v>0</v>
      </c>
      <c r="M613" s="208"/>
      <c r="N613" s="209" t="n">
        <f aca="false">ROUND(L613*K613,2)</f>
        <v>0</v>
      </c>
      <c r="O613" s="209"/>
      <c r="P613" s="209"/>
      <c r="Q613" s="209"/>
      <c r="R613" s="35"/>
      <c r="T613" s="210"/>
      <c r="U613" s="44" t="s">
        <v>50</v>
      </c>
      <c r="V613" s="34"/>
      <c r="W613" s="211" t="n">
        <f aca="false">V613*K613</f>
        <v>0</v>
      </c>
      <c r="X613" s="211" t="n">
        <v>0</v>
      </c>
      <c r="Y613" s="211" t="n">
        <f aca="false">X613*K613</f>
        <v>0</v>
      </c>
      <c r="Z613" s="211" t="n">
        <v>0</v>
      </c>
      <c r="AA613" s="212" t="n">
        <f aca="false">Z613*K613</f>
        <v>0</v>
      </c>
      <c r="AR613" s="10" t="s">
        <v>251</v>
      </c>
      <c r="AT613" s="10" t="s">
        <v>172</v>
      </c>
      <c r="AU613" s="10" t="s">
        <v>112</v>
      </c>
      <c r="AY613" s="10" t="s">
        <v>171</v>
      </c>
      <c r="BE613" s="127" t="n">
        <f aca="false">IF(U613="základní",N613,0)</f>
        <v>0</v>
      </c>
      <c r="BF613" s="127" t="n">
        <f aca="false">IF(U613="snížená",N613,0)</f>
        <v>0</v>
      </c>
      <c r="BG613" s="127" t="n">
        <f aca="false">IF(U613="zákl. přenesená",N613,0)</f>
        <v>0</v>
      </c>
      <c r="BH613" s="127" t="n">
        <f aca="false">IF(U613="sníž. přenesená",N613,0)</f>
        <v>0</v>
      </c>
      <c r="BI613" s="127" t="n">
        <f aca="false">IF(U613="nulová",N613,0)</f>
        <v>0</v>
      </c>
      <c r="BJ613" s="10" t="s">
        <v>93</v>
      </c>
      <c r="BK613" s="127" t="n">
        <f aca="false">ROUND(L613*K613,2)</f>
        <v>0</v>
      </c>
      <c r="BL613" s="10" t="s">
        <v>251</v>
      </c>
      <c r="BM613" s="10" t="s">
        <v>1508</v>
      </c>
    </row>
    <row r="614" s="213" customFormat="true" ht="16.5" hidden="false" customHeight="true" outlineLevel="0" collapsed="false">
      <c r="B614" s="214"/>
      <c r="C614" s="215"/>
      <c r="D614" s="215"/>
      <c r="E614" s="216"/>
      <c r="F614" s="217" t="s">
        <v>1473</v>
      </c>
      <c r="G614" s="217"/>
      <c r="H614" s="217"/>
      <c r="I614" s="217"/>
      <c r="J614" s="215"/>
      <c r="K614" s="218" t="n">
        <v>18.768</v>
      </c>
      <c r="L614" s="215"/>
      <c r="M614" s="215"/>
      <c r="N614" s="215"/>
      <c r="O614" s="215"/>
      <c r="P614" s="215"/>
      <c r="Q614" s="215"/>
      <c r="R614" s="219"/>
      <c r="T614" s="220"/>
      <c r="U614" s="215"/>
      <c r="V614" s="215"/>
      <c r="W614" s="215"/>
      <c r="X614" s="215"/>
      <c r="Y614" s="215"/>
      <c r="Z614" s="215"/>
      <c r="AA614" s="221"/>
      <c r="AT614" s="222" t="s">
        <v>179</v>
      </c>
      <c r="AU614" s="222" t="s">
        <v>112</v>
      </c>
      <c r="AV614" s="213" t="s">
        <v>112</v>
      </c>
      <c r="AW614" s="213" t="s">
        <v>39</v>
      </c>
      <c r="AX614" s="213" t="s">
        <v>85</v>
      </c>
      <c r="AY614" s="222" t="s">
        <v>171</v>
      </c>
    </row>
    <row r="615" customFormat="false" ht="25.5" hidden="false" customHeight="true" outlineLevel="0" collapsed="false">
      <c r="A615" s="213"/>
      <c r="B615" s="214"/>
      <c r="C615" s="215"/>
      <c r="D615" s="215"/>
      <c r="E615" s="216"/>
      <c r="F615" s="223" t="s">
        <v>1474</v>
      </c>
      <c r="G615" s="223"/>
      <c r="H615" s="223"/>
      <c r="I615" s="223"/>
      <c r="J615" s="215"/>
      <c r="K615" s="218" t="n">
        <v>-4.728</v>
      </c>
      <c r="L615" s="215"/>
      <c r="M615" s="215"/>
      <c r="N615" s="215"/>
      <c r="O615" s="215"/>
      <c r="P615" s="215"/>
      <c r="Q615" s="215"/>
      <c r="R615" s="219"/>
      <c r="T615" s="220"/>
      <c r="U615" s="215"/>
      <c r="V615" s="215"/>
      <c r="W615" s="215"/>
      <c r="X615" s="215"/>
      <c r="Y615" s="215"/>
      <c r="Z615" s="215"/>
      <c r="AA615" s="221"/>
      <c r="AT615" s="222" t="s">
        <v>179</v>
      </c>
      <c r="AU615" s="222" t="s">
        <v>112</v>
      </c>
      <c r="AV615" s="213" t="s">
        <v>112</v>
      </c>
      <c r="AW615" s="213" t="s">
        <v>39</v>
      </c>
      <c r="AX615" s="213" t="s">
        <v>85</v>
      </c>
      <c r="AY615" s="222" t="s">
        <v>171</v>
      </c>
    </row>
    <row r="616" s="224" customFormat="true" ht="16.5" hidden="false" customHeight="true" outlineLevel="0" collapsed="false">
      <c r="B616" s="225"/>
      <c r="C616" s="226"/>
      <c r="D616" s="226"/>
      <c r="E616" s="227"/>
      <c r="F616" s="228" t="s">
        <v>1098</v>
      </c>
      <c r="G616" s="228"/>
      <c r="H616" s="228"/>
      <c r="I616" s="228"/>
      <c r="J616" s="226"/>
      <c r="K616" s="227"/>
      <c r="L616" s="226"/>
      <c r="M616" s="226"/>
      <c r="N616" s="226"/>
      <c r="O616" s="226"/>
      <c r="P616" s="226"/>
      <c r="Q616" s="226"/>
      <c r="R616" s="229"/>
      <c r="T616" s="230"/>
      <c r="U616" s="226"/>
      <c r="V616" s="226"/>
      <c r="W616" s="226"/>
      <c r="X616" s="226"/>
      <c r="Y616" s="226"/>
      <c r="Z616" s="226"/>
      <c r="AA616" s="231"/>
      <c r="AT616" s="232" t="s">
        <v>179</v>
      </c>
      <c r="AU616" s="232" t="s">
        <v>112</v>
      </c>
      <c r="AV616" s="224" t="s">
        <v>93</v>
      </c>
      <c r="AW616" s="224" t="s">
        <v>39</v>
      </c>
      <c r="AX616" s="224" t="s">
        <v>85</v>
      </c>
      <c r="AY616" s="232" t="s">
        <v>171</v>
      </c>
    </row>
    <row r="617" s="233" customFormat="true" ht="16.5" hidden="false" customHeight="true" outlineLevel="0" collapsed="false">
      <c r="B617" s="234"/>
      <c r="C617" s="235"/>
      <c r="D617" s="235"/>
      <c r="E617" s="236"/>
      <c r="F617" s="237" t="s">
        <v>219</v>
      </c>
      <c r="G617" s="237"/>
      <c r="H617" s="237"/>
      <c r="I617" s="237"/>
      <c r="J617" s="235"/>
      <c r="K617" s="238" t="n">
        <v>14.04</v>
      </c>
      <c r="L617" s="235"/>
      <c r="M617" s="235"/>
      <c r="N617" s="235"/>
      <c r="O617" s="235"/>
      <c r="P617" s="235"/>
      <c r="Q617" s="235"/>
      <c r="R617" s="239"/>
      <c r="T617" s="240"/>
      <c r="U617" s="235"/>
      <c r="V617" s="235"/>
      <c r="W617" s="235"/>
      <c r="X617" s="235"/>
      <c r="Y617" s="235"/>
      <c r="Z617" s="235"/>
      <c r="AA617" s="241"/>
      <c r="AT617" s="242" t="s">
        <v>179</v>
      </c>
      <c r="AU617" s="242" t="s">
        <v>112</v>
      </c>
      <c r="AV617" s="233" t="s">
        <v>176</v>
      </c>
      <c r="AW617" s="233" t="s">
        <v>39</v>
      </c>
      <c r="AX617" s="233" t="s">
        <v>93</v>
      </c>
      <c r="AY617" s="242" t="s">
        <v>171</v>
      </c>
    </row>
    <row r="618" s="32" customFormat="true" ht="16.5" hidden="false" customHeight="true" outlineLevel="0" collapsed="false">
      <c r="B618" s="33"/>
      <c r="C618" s="243" t="s">
        <v>799</v>
      </c>
      <c r="D618" s="243" t="s">
        <v>243</v>
      </c>
      <c r="E618" s="244" t="s">
        <v>1509</v>
      </c>
      <c r="F618" s="245" t="s">
        <v>1510</v>
      </c>
      <c r="G618" s="245"/>
      <c r="H618" s="245"/>
      <c r="I618" s="245"/>
      <c r="J618" s="246" t="s">
        <v>261</v>
      </c>
      <c r="K618" s="247" t="n">
        <v>14.321</v>
      </c>
      <c r="L618" s="248" t="n">
        <v>0</v>
      </c>
      <c r="M618" s="248"/>
      <c r="N618" s="249" t="n">
        <f aca="false">ROUND(L618*K618,2)</f>
        <v>0</v>
      </c>
      <c r="O618" s="249"/>
      <c r="P618" s="249"/>
      <c r="Q618" s="249"/>
      <c r="R618" s="35"/>
      <c r="T618" s="210"/>
      <c r="U618" s="44" t="s">
        <v>50</v>
      </c>
      <c r="V618" s="34"/>
      <c r="W618" s="211" t="n">
        <f aca="false">V618*K618</f>
        <v>0</v>
      </c>
      <c r="X618" s="211" t="n">
        <v>0</v>
      </c>
      <c r="Y618" s="211" t="n">
        <f aca="false">X618*K618</f>
        <v>0</v>
      </c>
      <c r="Z618" s="211" t="n">
        <v>0</v>
      </c>
      <c r="AA618" s="212" t="n">
        <f aca="false">Z618*K618</f>
        <v>0</v>
      </c>
      <c r="AR618" s="10" t="s">
        <v>375</v>
      </c>
      <c r="AT618" s="10" t="s">
        <v>243</v>
      </c>
      <c r="AU618" s="10" t="s">
        <v>112</v>
      </c>
      <c r="AY618" s="10" t="s">
        <v>171</v>
      </c>
      <c r="BE618" s="127" t="n">
        <f aca="false">IF(U618="základní",N618,0)</f>
        <v>0</v>
      </c>
      <c r="BF618" s="127" t="n">
        <f aca="false">IF(U618="snížená",N618,0)</f>
        <v>0</v>
      </c>
      <c r="BG618" s="127" t="n">
        <f aca="false">IF(U618="zákl. přenesená",N618,0)</f>
        <v>0</v>
      </c>
      <c r="BH618" s="127" t="n">
        <f aca="false">IF(U618="sníž. přenesená",N618,0)</f>
        <v>0</v>
      </c>
      <c r="BI618" s="127" t="n">
        <f aca="false">IF(U618="nulová",N618,0)</f>
        <v>0</v>
      </c>
      <c r="BJ618" s="10" t="s">
        <v>93</v>
      </c>
      <c r="BK618" s="127" t="n">
        <f aca="false">ROUND(L618*K618,2)</f>
        <v>0</v>
      </c>
      <c r="BL618" s="10" t="s">
        <v>251</v>
      </c>
      <c r="BM618" s="10" t="s">
        <v>1511</v>
      </c>
    </row>
    <row r="619" customFormat="false" ht="25.5" hidden="false" customHeight="true" outlineLevel="0" collapsed="false">
      <c r="A619" s="32"/>
      <c r="B619" s="33"/>
      <c r="C619" s="203" t="s">
        <v>803</v>
      </c>
      <c r="D619" s="203" t="s">
        <v>172</v>
      </c>
      <c r="E619" s="204" t="s">
        <v>1512</v>
      </c>
      <c r="F619" s="205" t="s">
        <v>1513</v>
      </c>
      <c r="G619" s="205"/>
      <c r="H619" s="205"/>
      <c r="I619" s="205"/>
      <c r="J619" s="206" t="s">
        <v>330</v>
      </c>
      <c r="K619" s="207" t="n">
        <v>8.76</v>
      </c>
      <c r="L619" s="208" t="n">
        <v>0</v>
      </c>
      <c r="M619" s="208"/>
      <c r="N619" s="209" t="n">
        <f aca="false">ROUND(L619*K619,2)</f>
        <v>0</v>
      </c>
      <c r="O619" s="209"/>
      <c r="P619" s="209"/>
      <c r="Q619" s="209"/>
      <c r="R619" s="35"/>
      <c r="T619" s="210"/>
      <c r="U619" s="44" t="s">
        <v>50</v>
      </c>
      <c r="V619" s="34"/>
      <c r="W619" s="211" t="n">
        <f aca="false">V619*K619</f>
        <v>0</v>
      </c>
      <c r="X619" s="211" t="n">
        <v>0</v>
      </c>
      <c r="Y619" s="211" t="n">
        <f aca="false">X619*K619</f>
        <v>0</v>
      </c>
      <c r="Z619" s="211" t="n">
        <v>0</v>
      </c>
      <c r="AA619" s="212" t="n">
        <f aca="false">Z619*K619</f>
        <v>0</v>
      </c>
      <c r="AR619" s="10" t="s">
        <v>251</v>
      </c>
      <c r="AT619" s="10" t="s">
        <v>172</v>
      </c>
      <c r="AU619" s="10" t="s">
        <v>112</v>
      </c>
      <c r="AY619" s="10" t="s">
        <v>171</v>
      </c>
      <c r="BE619" s="127" t="n">
        <f aca="false">IF(U619="základní",N619,0)</f>
        <v>0</v>
      </c>
      <c r="BF619" s="127" t="n">
        <f aca="false">IF(U619="snížená",N619,0)</f>
        <v>0</v>
      </c>
      <c r="BG619" s="127" t="n">
        <f aca="false">IF(U619="zákl. přenesená",N619,0)</f>
        <v>0</v>
      </c>
      <c r="BH619" s="127" t="n">
        <f aca="false">IF(U619="sníž. přenesená",N619,0)</f>
        <v>0</v>
      </c>
      <c r="BI619" s="127" t="n">
        <f aca="false">IF(U619="nulová",N619,0)</f>
        <v>0</v>
      </c>
      <c r="BJ619" s="10" t="s">
        <v>93</v>
      </c>
      <c r="BK619" s="127" t="n">
        <f aca="false">ROUND(L619*K619,2)</f>
        <v>0</v>
      </c>
      <c r="BL619" s="10" t="s">
        <v>251</v>
      </c>
      <c r="BM619" s="10" t="s">
        <v>1514</v>
      </c>
    </row>
    <row r="620" s="213" customFormat="true" ht="16.5" hidden="false" customHeight="true" outlineLevel="0" collapsed="false">
      <c r="B620" s="214"/>
      <c r="C620" s="215"/>
      <c r="D620" s="215"/>
      <c r="E620" s="216"/>
      <c r="F620" s="217" t="s">
        <v>1515</v>
      </c>
      <c r="G620" s="217"/>
      <c r="H620" s="217"/>
      <c r="I620" s="217"/>
      <c r="J620" s="215"/>
      <c r="K620" s="218" t="n">
        <v>8.76</v>
      </c>
      <c r="L620" s="215"/>
      <c r="M620" s="215"/>
      <c r="N620" s="215"/>
      <c r="O620" s="215"/>
      <c r="P620" s="215"/>
      <c r="Q620" s="215"/>
      <c r="R620" s="219"/>
      <c r="T620" s="220"/>
      <c r="U620" s="215"/>
      <c r="V620" s="215"/>
      <c r="W620" s="215"/>
      <c r="X620" s="215"/>
      <c r="Y620" s="215"/>
      <c r="Z620" s="215"/>
      <c r="AA620" s="221"/>
      <c r="AT620" s="222" t="s">
        <v>179</v>
      </c>
      <c r="AU620" s="222" t="s">
        <v>112</v>
      </c>
      <c r="AV620" s="213" t="s">
        <v>112</v>
      </c>
      <c r="AW620" s="213" t="s">
        <v>39</v>
      </c>
      <c r="AX620" s="213" t="s">
        <v>93</v>
      </c>
      <c r="AY620" s="222" t="s">
        <v>171</v>
      </c>
    </row>
    <row r="621" s="32" customFormat="true" ht="25.5" hidden="false" customHeight="true" outlineLevel="0" collapsed="false">
      <c r="B621" s="33"/>
      <c r="C621" s="243" t="s">
        <v>807</v>
      </c>
      <c r="D621" s="243" t="s">
        <v>243</v>
      </c>
      <c r="E621" s="244" t="s">
        <v>1516</v>
      </c>
      <c r="F621" s="245" t="s">
        <v>1517</v>
      </c>
      <c r="G621" s="245"/>
      <c r="H621" s="245"/>
      <c r="I621" s="245"/>
      <c r="J621" s="246" t="s">
        <v>330</v>
      </c>
      <c r="K621" s="247" t="n">
        <v>8.76</v>
      </c>
      <c r="L621" s="248" t="n">
        <v>0</v>
      </c>
      <c r="M621" s="248"/>
      <c r="N621" s="249" t="n">
        <f aca="false">ROUND(L621*K621,2)</f>
        <v>0</v>
      </c>
      <c r="O621" s="249"/>
      <c r="P621" s="249"/>
      <c r="Q621" s="249"/>
      <c r="R621" s="35"/>
      <c r="T621" s="210"/>
      <c r="U621" s="44" t="s">
        <v>50</v>
      </c>
      <c r="V621" s="34"/>
      <c r="W621" s="211" t="n">
        <f aca="false">V621*K621</f>
        <v>0</v>
      </c>
      <c r="X621" s="211" t="n">
        <v>5E-005</v>
      </c>
      <c r="Y621" s="211" t="n">
        <f aca="false">X621*K621</f>
        <v>0.000438</v>
      </c>
      <c r="Z621" s="211" t="n">
        <v>0</v>
      </c>
      <c r="AA621" s="212" t="n">
        <f aca="false">Z621*K621</f>
        <v>0</v>
      </c>
      <c r="AR621" s="10" t="s">
        <v>375</v>
      </c>
      <c r="AT621" s="10" t="s">
        <v>243</v>
      </c>
      <c r="AU621" s="10" t="s">
        <v>112</v>
      </c>
      <c r="AY621" s="10" t="s">
        <v>171</v>
      </c>
      <c r="BE621" s="127" t="n">
        <f aca="false">IF(U621="základní",N621,0)</f>
        <v>0</v>
      </c>
      <c r="BF621" s="127" t="n">
        <f aca="false">IF(U621="snížená",N621,0)</f>
        <v>0</v>
      </c>
      <c r="BG621" s="127" t="n">
        <f aca="false">IF(U621="zákl. přenesená",N621,0)</f>
        <v>0</v>
      </c>
      <c r="BH621" s="127" t="n">
        <f aca="false">IF(U621="sníž. přenesená",N621,0)</f>
        <v>0</v>
      </c>
      <c r="BI621" s="127" t="n">
        <f aca="false">IF(U621="nulová",N621,0)</f>
        <v>0</v>
      </c>
      <c r="BJ621" s="10" t="s">
        <v>93</v>
      </c>
      <c r="BK621" s="127" t="n">
        <f aca="false">ROUND(L621*K621,2)</f>
        <v>0</v>
      </c>
      <c r="BL621" s="10" t="s">
        <v>251</v>
      </c>
      <c r="BM621" s="10" t="s">
        <v>1518</v>
      </c>
    </row>
    <row r="622" customFormat="false" ht="25.5" hidden="false" customHeight="true" outlineLevel="0" collapsed="false">
      <c r="A622" s="32"/>
      <c r="B622" s="33"/>
      <c r="C622" s="203" t="s">
        <v>812</v>
      </c>
      <c r="D622" s="203" t="s">
        <v>172</v>
      </c>
      <c r="E622" s="204" t="s">
        <v>1519</v>
      </c>
      <c r="F622" s="205" t="s">
        <v>1520</v>
      </c>
      <c r="G622" s="205"/>
      <c r="H622" s="205"/>
      <c r="I622" s="205"/>
      <c r="J622" s="206" t="s">
        <v>261</v>
      </c>
      <c r="K622" s="207" t="n">
        <v>29.925</v>
      </c>
      <c r="L622" s="208" t="n">
        <v>0</v>
      </c>
      <c r="M622" s="208"/>
      <c r="N622" s="209" t="n">
        <f aca="false">ROUND(L622*K622,2)</f>
        <v>0</v>
      </c>
      <c r="O622" s="209"/>
      <c r="P622" s="209"/>
      <c r="Q622" s="209"/>
      <c r="R622" s="35"/>
      <c r="T622" s="210"/>
      <c r="U622" s="44" t="s">
        <v>50</v>
      </c>
      <c r="V622" s="34"/>
      <c r="W622" s="211" t="n">
        <f aca="false">V622*K622</f>
        <v>0</v>
      </c>
      <c r="X622" s="211" t="n">
        <v>0.003</v>
      </c>
      <c r="Y622" s="211" t="n">
        <f aca="false">X622*K622</f>
        <v>0.089775</v>
      </c>
      <c r="Z622" s="211" t="n">
        <v>0</v>
      </c>
      <c r="AA622" s="212" t="n">
        <f aca="false">Z622*K622</f>
        <v>0</v>
      </c>
      <c r="AR622" s="10" t="s">
        <v>251</v>
      </c>
      <c r="AT622" s="10" t="s">
        <v>172</v>
      </c>
      <c r="AU622" s="10" t="s">
        <v>112</v>
      </c>
      <c r="AY622" s="10" t="s">
        <v>171</v>
      </c>
      <c r="BE622" s="127" t="n">
        <f aca="false">IF(U622="základní",N622,0)</f>
        <v>0</v>
      </c>
      <c r="BF622" s="127" t="n">
        <f aca="false">IF(U622="snížená",N622,0)</f>
        <v>0</v>
      </c>
      <c r="BG622" s="127" t="n">
        <f aca="false">IF(U622="zákl. přenesená",N622,0)</f>
        <v>0</v>
      </c>
      <c r="BH622" s="127" t="n">
        <f aca="false">IF(U622="sníž. přenesená",N622,0)</f>
        <v>0</v>
      </c>
      <c r="BI622" s="127" t="n">
        <f aca="false">IF(U622="nulová",N622,0)</f>
        <v>0</v>
      </c>
      <c r="BJ622" s="10" t="s">
        <v>93</v>
      </c>
      <c r="BK622" s="127" t="n">
        <f aca="false">ROUND(L622*K622,2)</f>
        <v>0</v>
      </c>
      <c r="BL622" s="10" t="s">
        <v>251</v>
      </c>
      <c r="BM622" s="10" t="s">
        <v>1521</v>
      </c>
    </row>
    <row r="623" s="213" customFormat="true" ht="16.5" hidden="false" customHeight="true" outlineLevel="0" collapsed="false">
      <c r="B623" s="214"/>
      <c r="C623" s="215"/>
      <c r="D623" s="215"/>
      <c r="E623" s="216"/>
      <c r="F623" s="217" t="s">
        <v>1210</v>
      </c>
      <c r="G623" s="217"/>
      <c r="H623" s="217"/>
      <c r="I623" s="217"/>
      <c r="J623" s="215"/>
      <c r="K623" s="218" t="n">
        <v>15.675</v>
      </c>
      <c r="L623" s="215"/>
      <c r="M623" s="215"/>
      <c r="N623" s="215"/>
      <c r="O623" s="215"/>
      <c r="P623" s="215"/>
      <c r="Q623" s="215"/>
      <c r="R623" s="219"/>
      <c r="T623" s="220"/>
      <c r="U623" s="215"/>
      <c r="V623" s="215"/>
      <c r="W623" s="215"/>
      <c r="X623" s="215"/>
      <c r="Y623" s="215"/>
      <c r="Z623" s="215"/>
      <c r="AA623" s="221"/>
      <c r="AT623" s="222" t="s">
        <v>179</v>
      </c>
      <c r="AU623" s="222" t="s">
        <v>112</v>
      </c>
      <c r="AV623" s="213" t="s">
        <v>112</v>
      </c>
      <c r="AW623" s="213" t="s">
        <v>39</v>
      </c>
      <c r="AX623" s="213" t="s">
        <v>85</v>
      </c>
      <c r="AY623" s="222" t="s">
        <v>171</v>
      </c>
    </row>
    <row r="624" s="224" customFormat="true" ht="16.5" hidden="false" customHeight="true" outlineLevel="0" collapsed="false">
      <c r="B624" s="225"/>
      <c r="C624" s="226"/>
      <c r="D624" s="226"/>
      <c r="E624" s="227"/>
      <c r="F624" s="228" t="s">
        <v>1142</v>
      </c>
      <c r="G624" s="228"/>
      <c r="H624" s="228"/>
      <c r="I624" s="228"/>
      <c r="J624" s="226"/>
      <c r="K624" s="227"/>
      <c r="L624" s="226"/>
      <c r="M624" s="226"/>
      <c r="N624" s="226"/>
      <c r="O624" s="226"/>
      <c r="P624" s="226"/>
      <c r="Q624" s="226"/>
      <c r="R624" s="229"/>
      <c r="T624" s="230"/>
      <c r="U624" s="226"/>
      <c r="V624" s="226"/>
      <c r="W624" s="226"/>
      <c r="X624" s="226"/>
      <c r="Y624" s="226"/>
      <c r="Z624" s="226"/>
      <c r="AA624" s="231"/>
      <c r="AT624" s="232" t="s">
        <v>179</v>
      </c>
      <c r="AU624" s="232" t="s">
        <v>112</v>
      </c>
      <c r="AV624" s="224" t="s">
        <v>93</v>
      </c>
      <c r="AW624" s="224" t="s">
        <v>39</v>
      </c>
      <c r="AX624" s="224" t="s">
        <v>85</v>
      </c>
      <c r="AY624" s="232" t="s">
        <v>171</v>
      </c>
    </row>
    <row r="625" s="213" customFormat="true" ht="16.5" hidden="false" customHeight="true" outlineLevel="0" collapsed="false">
      <c r="B625" s="214"/>
      <c r="C625" s="215"/>
      <c r="D625" s="215"/>
      <c r="E625" s="216"/>
      <c r="F625" s="223" t="s">
        <v>1211</v>
      </c>
      <c r="G625" s="223"/>
      <c r="H625" s="223"/>
      <c r="I625" s="223"/>
      <c r="J625" s="215"/>
      <c r="K625" s="218" t="n">
        <v>14.25</v>
      </c>
      <c r="L625" s="215"/>
      <c r="M625" s="215"/>
      <c r="N625" s="215"/>
      <c r="O625" s="215"/>
      <c r="P625" s="215"/>
      <c r="Q625" s="215"/>
      <c r="R625" s="219"/>
      <c r="T625" s="220"/>
      <c r="U625" s="215"/>
      <c r="V625" s="215"/>
      <c r="W625" s="215"/>
      <c r="X625" s="215"/>
      <c r="Y625" s="215"/>
      <c r="Z625" s="215"/>
      <c r="AA625" s="221"/>
      <c r="AT625" s="222" t="s">
        <v>179</v>
      </c>
      <c r="AU625" s="222" t="s">
        <v>112</v>
      </c>
      <c r="AV625" s="213" t="s">
        <v>112</v>
      </c>
      <c r="AW625" s="213" t="s">
        <v>39</v>
      </c>
      <c r="AX625" s="213" t="s">
        <v>85</v>
      </c>
      <c r="AY625" s="222" t="s">
        <v>171</v>
      </c>
    </row>
    <row r="626" s="224" customFormat="true" ht="16.5" hidden="false" customHeight="true" outlineLevel="0" collapsed="false">
      <c r="B626" s="225"/>
      <c r="C626" s="226"/>
      <c r="D626" s="226"/>
      <c r="E626" s="227"/>
      <c r="F626" s="228" t="s">
        <v>1200</v>
      </c>
      <c r="G626" s="228"/>
      <c r="H626" s="228"/>
      <c r="I626" s="228"/>
      <c r="J626" s="226"/>
      <c r="K626" s="227"/>
      <c r="L626" s="226"/>
      <c r="M626" s="226"/>
      <c r="N626" s="226"/>
      <c r="O626" s="226"/>
      <c r="P626" s="226"/>
      <c r="Q626" s="226"/>
      <c r="R626" s="229"/>
      <c r="T626" s="230"/>
      <c r="U626" s="226"/>
      <c r="V626" s="226"/>
      <c r="W626" s="226"/>
      <c r="X626" s="226"/>
      <c r="Y626" s="226"/>
      <c r="Z626" s="226"/>
      <c r="AA626" s="231"/>
      <c r="AT626" s="232" t="s">
        <v>179</v>
      </c>
      <c r="AU626" s="232" t="s">
        <v>112</v>
      </c>
      <c r="AV626" s="224" t="s">
        <v>93</v>
      </c>
      <c r="AW626" s="224" t="s">
        <v>39</v>
      </c>
      <c r="AX626" s="224" t="s">
        <v>85</v>
      </c>
      <c r="AY626" s="232" t="s">
        <v>171</v>
      </c>
    </row>
    <row r="627" s="233" customFormat="true" ht="16.5" hidden="false" customHeight="true" outlineLevel="0" collapsed="false">
      <c r="B627" s="234"/>
      <c r="C627" s="235"/>
      <c r="D627" s="235"/>
      <c r="E627" s="236"/>
      <c r="F627" s="237" t="s">
        <v>219</v>
      </c>
      <c r="G627" s="237"/>
      <c r="H627" s="237"/>
      <c r="I627" s="237"/>
      <c r="J627" s="235"/>
      <c r="K627" s="238" t="n">
        <v>29.925</v>
      </c>
      <c r="L627" s="235"/>
      <c r="M627" s="235"/>
      <c r="N627" s="235"/>
      <c r="O627" s="235"/>
      <c r="P627" s="235"/>
      <c r="Q627" s="235"/>
      <c r="R627" s="239"/>
      <c r="T627" s="240"/>
      <c r="U627" s="235"/>
      <c r="V627" s="235"/>
      <c r="W627" s="235"/>
      <c r="X627" s="235"/>
      <c r="Y627" s="235"/>
      <c r="Z627" s="235"/>
      <c r="AA627" s="241"/>
      <c r="AT627" s="242" t="s">
        <v>179</v>
      </c>
      <c r="AU627" s="242" t="s">
        <v>112</v>
      </c>
      <c r="AV627" s="233" t="s">
        <v>176</v>
      </c>
      <c r="AW627" s="233" t="s">
        <v>39</v>
      </c>
      <c r="AX627" s="233" t="s">
        <v>93</v>
      </c>
      <c r="AY627" s="242" t="s">
        <v>171</v>
      </c>
    </row>
    <row r="628" s="32" customFormat="true" ht="25.5" hidden="false" customHeight="true" outlineLevel="0" collapsed="false">
      <c r="B628" s="33"/>
      <c r="C628" s="243" t="s">
        <v>816</v>
      </c>
      <c r="D628" s="243" t="s">
        <v>243</v>
      </c>
      <c r="E628" s="244" t="s">
        <v>1522</v>
      </c>
      <c r="F628" s="245" t="s">
        <v>1523</v>
      </c>
      <c r="G628" s="245"/>
      <c r="H628" s="245"/>
      <c r="I628" s="245"/>
      <c r="J628" s="246" t="s">
        <v>261</v>
      </c>
      <c r="K628" s="247" t="n">
        <v>30.524</v>
      </c>
      <c r="L628" s="248" t="n">
        <v>0</v>
      </c>
      <c r="M628" s="248"/>
      <c r="N628" s="249" t="n">
        <f aca="false">ROUND(L628*K628,2)</f>
        <v>0</v>
      </c>
      <c r="O628" s="249"/>
      <c r="P628" s="249"/>
      <c r="Q628" s="249"/>
      <c r="R628" s="35"/>
      <c r="T628" s="210"/>
      <c r="U628" s="44" t="s">
        <v>50</v>
      </c>
      <c r="V628" s="34"/>
      <c r="W628" s="211" t="n">
        <f aca="false">V628*K628</f>
        <v>0</v>
      </c>
      <c r="X628" s="211" t="n">
        <v>0</v>
      </c>
      <c r="Y628" s="211" t="n">
        <f aca="false">X628*K628</f>
        <v>0</v>
      </c>
      <c r="Z628" s="211" t="n">
        <v>0</v>
      </c>
      <c r="AA628" s="212" t="n">
        <f aca="false">Z628*K628</f>
        <v>0</v>
      </c>
      <c r="AR628" s="10" t="s">
        <v>375</v>
      </c>
      <c r="AT628" s="10" t="s">
        <v>243</v>
      </c>
      <c r="AU628" s="10" t="s">
        <v>112</v>
      </c>
      <c r="AY628" s="10" t="s">
        <v>171</v>
      </c>
      <c r="BE628" s="127" t="n">
        <f aca="false">IF(U628="základní",N628,0)</f>
        <v>0</v>
      </c>
      <c r="BF628" s="127" t="n">
        <f aca="false">IF(U628="snížená",N628,0)</f>
        <v>0</v>
      </c>
      <c r="BG628" s="127" t="n">
        <f aca="false">IF(U628="zákl. přenesená",N628,0)</f>
        <v>0</v>
      </c>
      <c r="BH628" s="127" t="n">
        <f aca="false">IF(U628="sníž. přenesená",N628,0)</f>
        <v>0</v>
      </c>
      <c r="BI628" s="127" t="n">
        <f aca="false">IF(U628="nulová",N628,0)</f>
        <v>0</v>
      </c>
      <c r="BJ628" s="10" t="s">
        <v>93</v>
      </c>
      <c r="BK628" s="127" t="n">
        <f aca="false">ROUND(L628*K628,2)</f>
        <v>0</v>
      </c>
      <c r="BL628" s="10" t="s">
        <v>251</v>
      </c>
      <c r="BM628" s="10" t="s">
        <v>1524</v>
      </c>
    </row>
    <row r="629" customFormat="false" ht="38.25" hidden="false" customHeight="true" outlineLevel="0" collapsed="false">
      <c r="A629" s="32"/>
      <c r="B629" s="33"/>
      <c r="C629" s="203" t="s">
        <v>820</v>
      </c>
      <c r="D629" s="203" t="s">
        <v>172</v>
      </c>
      <c r="E629" s="204" t="s">
        <v>1525</v>
      </c>
      <c r="F629" s="205" t="s">
        <v>1526</v>
      </c>
      <c r="G629" s="205"/>
      <c r="H629" s="205"/>
      <c r="I629" s="205"/>
      <c r="J629" s="206" t="s">
        <v>261</v>
      </c>
      <c r="K629" s="207" t="n">
        <v>14.04</v>
      </c>
      <c r="L629" s="208" t="n">
        <v>0</v>
      </c>
      <c r="M629" s="208"/>
      <c r="N629" s="209" t="n">
        <f aca="false">ROUND(L629*K629,2)</f>
        <v>0</v>
      </c>
      <c r="O629" s="209"/>
      <c r="P629" s="209"/>
      <c r="Q629" s="209"/>
      <c r="R629" s="35"/>
      <c r="T629" s="210"/>
      <c r="U629" s="44" t="s">
        <v>50</v>
      </c>
      <c r="V629" s="34"/>
      <c r="W629" s="211" t="n">
        <f aca="false">V629*K629</f>
        <v>0</v>
      </c>
      <c r="X629" s="211" t="n">
        <v>0</v>
      </c>
      <c r="Y629" s="211" t="n">
        <f aca="false">X629*K629</f>
        <v>0</v>
      </c>
      <c r="Z629" s="211" t="n">
        <v>0</v>
      </c>
      <c r="AA629" s="212" t="n">
        <f aca="false">Z629*K629</f>
        <v>0</v>
      </c>
      <c r="AR629" s="10" t="s">
        <v>251</v>
      </c>
      <c r="AT629" s="10" t="s">
        <v>172</v>
      </c>
      <c r="AU629" s="10" t="s">
        <v>112</v>
      </c>
      <c r="AY629" s="10" t="s">
        <v>171</v>
      </c>
      <c r="BE629" s="127" t="n">
        <f aca="false">IF(U629="základní",N629,0)</f>
        <v>0</v>
      </c>
      <c r="BF629" s="127" t="n">
        <f aca="false">IF(U629="snížená",N629,0)</f>
        <v>0</v>
      </c>
      <c r="BG629" s="127" t="n">
        <f aca="false">IF(U629="zákl. přenesená",N629,0)</f>
        <v>0</v>
      </c>
      <c r="BH629" s="127" t="n">
        <f aca="false">IF(U629="sníž. přenesená",N629,0)</f>
        <v>0</v>
      </c>
      <c r="BI629" s="127" t="n">
        <f aca="false">IF(U629="nulová",N629,0)</f>
        <v>0</v>
      </c>
      <c r="BJ629" s="10" t="s">
        <v>93</v>
      </c>
      <c r="BK629" s="127" t="n">
        <f aca="false">ROUND(L629*K629,2)</f>
        <v>0</v>
      </c>
      <c r="BL629" s="10" t="s">
        <v>251</v>
      </c>
      <c r="BM629" s="10" t="s">
        <v>1527</v>
      </c>
    </row>
    <row r="630" customFormat="false" ht="16.5" hidden="false" customHeight="true" outlineLevel="0" collapsed="false">
      <c r="A630" s="32"/>
      <c r="B630" s="33"/>
      <c r="C630" s="243" t="s">
        <v>824</v>
      </c>
      <c r="D630" s="243" t="s">
        <v>243</v>
      </c>
      <c r="E630" s="244" t="s">
        <v>1528</v>
      </c>
      <c r="F630" s="245" t="s">
        <v>1529</v>
      </c>
      <c r="G630" s="245"/>
      <c r="H630" s="245"/>
      <c r="I630" s="245"/>
      <c r="J630" s="246" t="s">
        <v>261</v>
      </c>
      <c r="K630" s="247" t="n">
        <v>15.444</v>
      </c>
      <c r="L630" s="248" t="n">
        <v>0</v>
      </c>
      <c r="M630" s="248"/>
      <c r="N630" s="249" t="n">
        <f aca="false">ROUND(L630*K630,2)</f>
        <v>0</v>
      </c>
      <c r="O630" s="249"/>
      <c r="P630" s="249"/>
      <c r="Q630" s="249"/>
      <c r="R630" s="35"/>
      <c r="T630" s="210"/>
      <c r="U630" s="44" t="s">
        <v>50</v>
      </c>
      <c r="V630" s="34"/>
      <c r="W630" s="211" t="n">
        <f aca="false">V630*K630</f>
        <v>0</v>
      </c>
      <c r="X630" s="211" t="n">
        <v>0.00012</v>
      </c>
      <c r="Y630" s="211" t="n">
        <f aca="false">X630*K630</f>
        <v>0.00185328</v>
      </c>
      <c r="Z630" s="211" t="n">
        <v>0</v>
      </c>
      <c r="AA630" s="212" t="n">
        <f aca="false">Z630*K630</f>
        <v>0</v>
      </c>
      <c r="AR630" s="10" t="s">
        <v>375</v>
      </c>
      <c r="AT630" s="10" t="s">
        <v>243</v>
      </c>
      <c r="AU630" s="10" t="s">
        <v>112</v>
      </c>
      <c r="AY630" s="10" t="s">
        <v>171</v>
      </c>
      <c r="BE630" s="127" t="n">
        <f aca="false">IF(U630="základní",N630,0)</f>
        <v>0</v>
      </c>
      <c r="BF630" s="127" t="n">
        <f aca="false">IF(U630="snížená",N630,0)</f>
        <v>0</v>
      </c>
      <c r="BG630" s="127" t="n">
        <f aca="false">IF(U630="zákl. přenesená",N630,0)</f>
        <v>0</v>
      </c>
      <c r="BH630" s="127" t="n">
        <f aca="false">IF(U630="sníž. přenesená",N630,0)</f>
        <v>0</v>
      </c>
      <c r="BI630" s="127" t="n">
        <f aca="false">IF(U630="nulová",N630,0)</f>
        <v>0</v>
      </c>
      <c r="BJ630" s="10" t="s">
        <v>93</v>
      </c>
      <c r="BK630" s="127" t="n">
        <f aca="false">ROUND(L630*K630,2)</f>
        <v>0</v>
      </c>
      <c r="BL630" s="10" t="s">
        <v>251</v>
      </c>
      <c r="BM630" s="10" t="s">
        <v>1530</v>
      </c>
    </row>
    <row r="631" customFormat="false" ht="25.5" hidden="false" customHeight="true" outlineLevel="0" collapsed="false">
      <c r="A631" s="32"/>
      <c r="B631" s="33"/>
      <c r="C631" s="203" t="s">
        <v>828</v>
      </c>
      <c r="D631" s="203" t="s">
        <v>172</v>
      </c>
      <c r="E631" s="204" t="s">
        <v>1531</v>
      </c>
      <c r="F631" s="205" t="s">
        <v>1532</v>
      </c>
      <c r="G631" s="205"/>
      <c r="H631" s="205"/>
      <c r="I631" s="205"/>
      <c r="J631" s="206" t="s">
        <v>655</v>
      </c>
      <c r="K631" s="252" t="n">
        <v>0</v>
      </c>
      <c r="L631" s="208" t="n">
        <v>0</v>
      </c>
      <c r="M631" s="208"/>
      <c r="N631" s="209" t="n">
        <f aca="false">ROUND(L631*K631,2)</f>
        <v>0</v>
      </c>
      <c r="O631" s="209"/>
      <c r="P631" s="209"/>
      <c r="Q631" s="209"/>
      <c r="R631" s="35"/>
      <c r="T631" s="210"/>
      <c r="U631" s="44" t="s">
        <v>50</v>
      </c>
      <c r="V631" s="34"/>
      <c r="W631" s="211" t="n">
        <f aca="false">V631*K631</f>
        <v>0</v>
      </c>
      <c r="X631" s="211" t="n">
        <v>0</v>
      </c>
      <c r="Y631" s="211" t="n">
        <f aca="false">X631*K631</f>
        <v>0</v>
      </c>
      <c r="Z631" s="211" t="n">
        <v>0</v>
      </c>
      <c r="AA631" s="212" t="n">
        <f aca="false">Z631*K631</f>
        <v>0</v>
      </c>
      <c r="AR631" s="10" t="s">
        <v>251</v>
      </c>
      <c r="AT631" s="10" t="s">
        <v>172</v>
      </c>
      <c r="AU631" s="10" t="s">
        <v>112</v>
      </c>
      <c r="AY631" s="10" t="s">
        <v>171</v>
      </c>
      <c r="BE631" s="127" t="n">
        <f aca="false">IF(U631="základní",N631,0)</f>
        <v>0</v>
      </c>
      <c r="BF631" s="127" t="n">
        <f aca="false">IF(U631="snížená",N631,0)</f>
        <v>0</v>
      </c>
      <c r="BG631" s="127" t="n">
        <f aca="false">IF(U631="zákl. přenesená",N631,0)</f>
        <v>0</v>
      </c>
      <c r="BH631" s="127" t="n">
        <f aca="false">IF(U631="sníž. přenesená",N631,0)</f>
        <v>0</v>
      </c>
      <c r="BI631" s="127" t="n">
        <f aca="false">IF(U631="nulová",N631,0)</f>
        <v>0</v>
      </c>
      <c r="BJ631" s="10" t="s">
        <v>93</v>
      </c>
      <c r="BK631" s="127" t="n">
        <f aca="false">ROUND(L631*K631,2)</f>
        <v>0</v>
      </c>
      <c r="BL631" s="10" t="s">
        <v>251</v>
      </c>
      <c r="BM631" s="10" t="s">
        <v>1533</v>
      </c>
    </row>
    <row r="632" s="190" customFormat="true" ht="29.9" hidden="false" customHeight="true" outlineLevel="0" collapsed="false">
      <c r="B632" s="191"/>
      <c r="C632" s="192"/>
      <c r="D632" s="201" t="s">
        <v>1036</v>
      </c>
      <c r="E632" s="201"/>
      <c r="F632" s="201"/>
      <c r="G632" s="201"/>
      <c r="H632" s="201"/>
      <c r="I632" s="201"/>
      <c r="J632" s="201"/>
      <c r="K632" s="201"/>
      <c r="L632" s="201"/>
      <c r="M632" s="201"/>
      <c r="N632" s="250" t="n">
        <f aca="false">BK632</f>
        <v>0</v>
      </c>
      <c r="O632" s="250"/>
      <c r="P632" s="250"/>
      <c r="Q632" s="250"/>
      <c r="R632" s="194"/>
      <c r="T632" s="195"/>
      <c r="U632" s="192"/>
      <c r="V632" s="192"/>
      <c r="W632" s="196" t="n">
        <f aca="false">SUM(W633:W634)</f>
        <v>0</v>
      </c>
      <c r="X632" s="192"/>
      <c r="Y632" s="196" t="n">
        <f aca="false">SUM(Y633:Y634)</f>
        <v>0.00039</v>
      </c>
      <c r="Z632" s="192"/>
      <c r="AA632" s="197" t="n">
        <f aca="false">SUM(AA633:AA634)</f>
        <v>0</v>
      </c>
      <c r="AR632" s="198" t="s">
        <v>112</v>
      </c>
      <c r="AT632" s="199" t="s">
        <v>84</v>
      </c>
      <c r="AU632" s="199" t="s">
        <v>93</v>
      </c>
      <c r="AY632" s="198" t="s">
        <v>171</v>
      </c>
      <c r="BK632" s="200" t="n">
        <f aca="false">SUM(BK633:BK634)</f>
        <v>0</v>
      </c>
    </row>
    <row r="633" s="32" customFormat="true" ht="16.5" hidden="false" customHeight="true" outlineLevel="0" collapsed="false">
      <c r="B633" s="33"/>
      <c r="C633" s="203" t="s">
        <v>832</v>
      </c>
      <c r="D633" s="203" t="s">
        <v>172</v>
      </c>
      <c r="E633" s="204" t="s">
        <v>1534</v>
      </c>
      <c r="F633" s="205" t="s">
        <v>1535</v>
      </c>
      <c r="G633" s="205"/>
      <c r="H633" s="205"/>
      <c r="I633" s="205"/>
      <c r="J633" s="206" t="s">
        <v>325</v>
      </c>
      <c r="K633" s="207" t="n">
        <v>1</v>
      </c>
      <c r="L633" s="208" t="n">
        <v>0</v>
      </c>
      <c r="M633" s="208"/>
      <c r="N633" s="209" t="n">
        <f aca="false">ROUND(L633*K633,2)</f>
        <v>0</v>
      </c>
      <c r="O633" s="209"/>
      <c r="P633" s="209"/>
      <c r="Q633" s="209"/>
      <c r="R633" s="35"/>
      <c r="T633" s="210"/>
      <c r="U633" s="44" t="s">
        <v>50</v>
      </c>
      <c r="V633" s="34"/>
      <c r="W633" s="211" t="n">
        <f aca="false">V633*K633</f>
        <v>0</v>
      </c>
      <c r="X633" s="211" t="n">
        <v>0.00039</v>
      </c>
      <c r="Y633" s="211" t="n">
        <f aca="false">X633*K633</f>
        <v>0.00039</v>
      </c>
      <c r="Z633" s="211" t="n">
        <v>0</v>
      </c>
      <c r="AA633" s="212" t="n">
        <f aca="false">Z633*K633</f>
        <v>0</v>
      </c>
      <c r="AR633" s="10" t="s">
        <v>251</v>
      </c>
      <c r="AT633" s="10" t="s">
        <v>172</v>
      </c>
      <c r="AU633" s="10" t="s">
        <v>112</v>
      </c>
      <c r="AY633" s="10" t="s">
        <v>171</v>
      </c>
      <c r="BE633" s="127" t="n">
        <f aca="false">IF(U633="základní",N633,0)</f>
        <v>0</v>
      </c>
      <c r="BF633" s="127" t="n">
        <f aca="false">IF(U633="snížená",N633,0)</f>
        <v>0</v>
      </c>
      <c r="BG633" s="127" t="n">
        <f aca="false">IF(U633="zákl. přenesená",N633,0)</f>
        <v>0</v>
      </c>
      <c r="BH633" s="127" t="n">
        <f aca="false">IF(U633="sníž. přenesená",N633,0)</f>
        <v>0</v>
      </c>
      <c r="BI633" s="127" t="n">
        <f aca="false">IF(U633="nulová",N633,0)</f>
        <v>0</v>
      </c>
      <c r="BJ633" s="10" t="s">
        <v>93</v>
      </c>
      <c r="BK633" s="127" t="n">
        <f aca="false">ROUND(L633*K633,2)</f>
        <v>0</v>
      </c>
      <c r="BL633" s="10" t="s">
        <v>251</v>
      </c>
      <c r="BM633" s="10" t="s">
        <v>1536</v>
      </c>
    </row>
    <row r="634" customFormat="false" ht="25.5" hidden="false" customHeight="true" outlineLevel="0" collapsed="false">
      <c r="A634" s="32"/>
      <c r="B634" s="33"/>
      <c r="C634" s="203" t="s">
        <v>836</v>
      </c>
      <c r="D634" s="203" t="s">
        <v>172</v>
      </c>
      <c r="E634" s="204" t="s">
        <v>1537</v>
      </c>
      <c r="F634" s="205" t="s">
        <v>1538</v>
      </c>
      <c r="G634" s="205"/>
      <c r="H634" s="205"/>
      <c r="I634" s="205"/>
      <c r="J634" s="206" t="s">
        <v>655</v>
      </c>
      <c r="K634" s="252" t="n">
        <v>0</v>
      </c>
      <c r="L634" s="208" t="n">
        <v>0</v>
      </c>
      <c r="M634" s="208"/>
      <c r="N634" s="209" t="n">
        <f aca="false">ROUND(L634*K634,2)</f>
        <v>0</v>
      </c>
      <c r="O634" s="209"/>
      <c r="P634" s="209"/>
      <c r="Q634" s="209"/>
      <c r="R634" s="35"/>
      <c r="T634" s="210"/>
      <c r="U634" s="44" t="s">
        <v>50</v>
      </c>
      <c r="V634" s="34"/>
      <c r="W634" s="211" t="n">
        <f aca="false">V634*K634</f>
        <v>0</v>
      </c>
      <c r="X634" s="211" t="n">
        <v>0</v>
      </c>
      <c r="Y634" s="211" t="n">
        <f aca="false">X634*K634</f>
        <v>0</v>
      </c>
      <c r="Z634" s="211" t="n">
        <v>0</v>
      </c>
      <c r="AA634" s="212" t="n">
        <f aca="false">Z634*K634</f>
        <v>0</v>
      </c>
      <c r="AR634" s="10" t="s">
        <v>251</v>
      </c>
      <c r="AT634" s="10" t="s">
        <v>172</v>
      </c>
      <c r="AU634" s="10" t="s">
        <v>112</v>
      </c>
      <c r="AY634" s="10" t="s">
        <v>171</v>
      </c>
      <c r="BE634" s="127" t="n">
        <f aca="false">IF(U634="základní",N634,0)</f>
        <v>0</v>
      </c>
      <c r="BF634" s="127" t="n">
        <f aca="false">IF(U634="snížená",N634,0)</f>
        <v>0</v>
      </c>
      <c r="BG634" s="127" t="n">
        <f aca="false">IF(U634="zákl. přenesená",N634,0)</f>
        <v>0</v>
      </c>
      <c r="BH634" s="127" t="n">
        <f aca="false">IF(U634="sníž. přenesená",N634,0)</f>
        <v>0</v>
      </c>
      <c r="BI634" s="127" t="n">
        <f aca="false">IF(U634="nulová",N634,0)</f>
        <v>0</v>
      </c>
      <c r="BJ634" s="10" t="s">
        <v>93</v>
      </c>
      <c r="BK634" s="127" t="n">
        <f aca="false">ROUND(L634*K634,2)</f>
        <v>0</v>
      </c>
      <c r="BL634" s="10" t="s">
        <v>251</v>
      </c>
      <c r="BM634" s="10" t="s">
        <v>1539</v>
      </c>
    </row>
    <row r="635" s="190" customFormat="true" ht="29.9" hidden="false" customHeight="true" outlineLevel="0" collapsed="false">
      <c r="B635" s="191"/>
      <c r="C635" s="192"/>
      <c r="D635" s="201" t="s">
        <v>1037</v>
      </c>
      <c r="E635" s="201"/>
      <c r="F635" s="201"/>
      <c r="G635" s="201"/>
      <c r="H635" s="201"/>
      <c r="I635" s="201"/>
      <c r="J635" s="201"/>
      <c r="K635" s="201"/>
      <c r="L635" s="201"/>
      <c r="M635" s="201"/>
      <c r="N635" s="250" t="n">
        <f aca="false">BK635</f>
        <v>0</v>
      </c>
      <c r="O635" s="250"/>
      <c r="P635" s="250"/>
      <c r="Q635" s="250"/>
      <c r="R635" s="194"/>
      <c r="T635" s="195"/>
      <c r="U635" s="192"/>
      <c r="V635" s="192"/>
      <c r="W635" s="196" t="n">
        <f aca="false">SUM(W636:W637)</f>
        <v>0</v>
      </c>
      <c r="X635" s="192"/>
      <c r="Y635" s="196" t="n">
        <f aca="false">SUM(Y636:Y637)</f>
        <v>0.05359</v>
      </c>
      <c r="Z635" s="192"/>
      <c r="AA635" s="197" t="n">
        <f aca="false">SUM(AA636:AA637)</f>
        <v>0</v>
      </c>
      <c r="AR635" s="198" t="s">
        <v>112</v>
      </c>
      <c r="AT635" s="199" t="s">
        <v>84</v>
      </c>
      <c r="AU635" s="199" t="s">
        <v>93</v>
      </c>
      <c r="AY635" s="198" t="s">
        <v>171</v>
      </c>
      <c r="BK635" s="200" t="n">
        <f aca="false">SUM(BK636:BK637)</f>
        <v>0</v>
      </c>
    </row>
    <row r="636" s="32" customFormat="true" ht="16.5" hidden="false" customHeight="true" outlineLevel="0" collapsed="false">
      <c r="B636" s="33"/>
      <c r="C636" s="203" t="s">
        <v>840</v>
      </c>
      <c r="D636" s="203" t="s">
        <v>172</v>
      </c>
      <c r="E636" s="204" t="s">
        <v>1540</v>
      </c>
      <c r="F636" s="205" t="s">
        <v>1541</v>
      </c>
      <c r="G636" s="205"/>
      <c r="H636" s="205"/>
      <c r="I636" s="205"/>
      <c r="J636" s="206" t="s">
        <v>330</v>
      </c>
      <c r="K636" s="207" t="n">
        <v>1</v>
      </c>
      <c r="L636" s="208" t="n">
        <v>0</v>
      </c>
      <c r="M636" s="208"/>
      <c r="N636" s="209" t="n">
        <f aca="false">ROUND(L636*K636,2)</f>
        <v>0</v>
      </c>
      <c r="O636" s="209"/>
      <c r="P636" s="209"/>
      <c r="Q636" s="209"/>
      <c r="R636" s="35"/>
      <c r="T636" s="210"/>
      <c r="U636" s="44" t="s">
        <v>50</v>
      </c>
      <c r="V636" s="34"/>
      <c r="W636" s="211" t="n">
        <f aca="false">V636*K636</f>
        <v>0</v>
      </c>
      <c r="X636" s="211" t="n">
        <v>0.05359</v>
      </c>
      <c r="Y636" s="211" t="n">
        <f aca="false">X636*K636</f>
        <v>0.05359</v>
      </c>
      <c r="Z636" s="211" t="n">
        <v>0</v>
      </c>
      <c r="AA636" s="212" t="n">
        <f aca="false">Z636*K636</f>
        <v>0</v>
      </c>
      <c r="AR636" s="10" t="s">
        <v>251</v>
      </c>
      <c r="AT636" s="10" t="s">
        <v>172</v>
      </c>
      <c r="AU636" s="10" t="s">
        <v>112</v>
      </c>
      <c r="AY636" s="10" t="s">
        <v>171</v>
      </c>
      <c r="BE636" s="127" t="n">
        <f aca="false">IF(U636="základní",N636,0)</f>
        <v>0</v>
      </c>
      <c r="BF636" s="127" t="n">
        <f aca="false">IF(U636="snížená",N636,0)</f>
        <v>0</v>
      </c>
      <c r="BG636" s="127" t="n">
        <f aca="false">IF(U636="zákl. přenesená",N636,0)</f>
        <v>0</v>
      </c>
      <c r="BH636" s="127" t="n">
        <f aca="false">IF(U636="sníž. přenesená",N636,0)</f>
        <v>0</v>
      </c>
      <c r="BI636" s="127" t="n">
        <f aca="false">IF(U636="nulová",N636,0)</f>
        <v>0</v>
      </c>
      <c r="BJ636" s="10" t="s">
        <v>93</v>
      </c>
      <c r="BK636" s="127" t="n">
        <f aca="false">ROUND(L636*K636,2)</f>
        <v>0</v>
      </c>
      <c r="BL636" s="10" t="s">
        <v>251</v>
      </c>
      <c r="BM636" s="10" t="s">
        <v>1542</v>
      </c>
    </row>
    <row r="637" customFormat="false" ht="25.5" hidden="false" customHeight="true" outlineLevel="0" collapsed="false">
      <c r="A637" s="32"/>
      <c r="B637" s="33"/>
      <c r="C637" s="203" t="s">
        <v>845</v>
      </c>
      <c r="D637" s="203" t="s">
        <v>172</v>
      </c>
      <c r="E637" s="204" t="s">
        <v>1543</v>
      </c>
      <c r="F637" s="205" t="s">
        <v>1544</v>
      </c>
      <c r="G637" s="205"/>
      <c r="H637" s="205"/>
      <c r="I637" s="205"/>
      <c r="J637" s="206" t="s">
        <v>655</v>
      </c>
      <c r="K637" s="252" t="n">
        <v>0</v>
      </c>
      <c r="L637" s="208" t="n">
        <v>0</v>
      </c>
      <c r="M637" s="208"/>
      <c r="N637" s="209" t="n">
        <f aca="false">ROUND(L637*K637,2)</f>
        <v>0</v>
      </c>
      <c r="O637" s="209"/>
      <c r="P637" s="209"/>
      <c r="Q637" s="209"/>
      <c r="R637" s="35"/>
      <c r="T637" s="210"/>
      <c r="U637" s="44" t="s">
        <v>50</v>
      </c>
      <c r="V637" s="34"/>
      <c r="W637" s="211" t="n">
        <f aca="false">V637*K637</f>
        <v>0</v>
      </c>
      <c r="X637" s="211" t="n">
        <v>0</v>
      </c>
      <c r="Y637" s="211" t="n">
        <f aca="false">X637*K637</f>
        <v>0</v>
      </c>
      <c r="Z637" s="211" t="n">
        <v>0</v>
      </c>
      <c r="AA637" s="212" t="n">
        <f aca="false">Z637*K637</f>
        <v>0</v>
      </c>
      <c r="AR637" s="10" t="s">
        <v>251</v>
      </c>
      <c r="AT637" s="10" t="s">
        <v>172</v>
      </c>
      <c r="AU637" s="10" t="s">
        <v>112</v>
      </c>
      <c r="AY637" s="10" t="s">
        <v>171</v>
      </c>
      <c r="BE637" s="127" t="n">
        <f aca="false">IF(U637="základní",N637,0)</f>
        <v>0</v>
      </c>
      <c r="BF637" s="127" t="n">
        <f aca="false">IF(U637="snížená",N637,0)</f>
        <v>0</v>
      </c>
      <c r="BG637" s="127" t="n">
        <f aca="false">IF(U637="zákl. přenesená",N637,0)</f>
        <v>0</v>
      </c>
      <c r="BH637" s="127" t="n">
        <f aca="false">IF(U637="sníž. přenesená",N637,0)</f>
        <v>0</v>
      </c>
      <c r="BI637" s="127" t="n">
        <f aca="false">IF(U637="nulová",N637,0)</f>
        <v>0</v>
      </c>
      <c r="BJ637" s="10" t="s">
        <v>93</v>
      </c>
      <c r="BK637" s="127" t="n">
        <f aca="false">ROUND(L637*K637,2)</f>
        <v>0</v>
      </c>
      <c r="BL637" s="10" t="s">
        <v>251</v>
      </c>
      <c r="BM637" s="10" t="s">
        <v>1545</v>
      </c>
    </row>
    <row r="638" s="190" customFormat="true" ht="29.9" hidden="false" customHeight="true" outlineLevel="0" collapsed="false">
      <c r="B638" s="191"/>
      <c r="C638" s="192"/>
      <c r="D638" s="201" t="s">
        <v>135</v>
      </c>
      <c r="E638" s="201"/>
      <c r="F638" s="201"/>
      <c r="G638" s="201"/>
      <c r="H638" s="201"/>
      <c r="I638" s="201"/>
      <c r="J638" s="201"/>
      <c r="K638" s="201"/>
      <c r="L638" s="201"/>
      <c r="M638" s="201"/>
      <c r="N638" s="250" t="n">
        <f aca="false">BK638</f>
        <v>0</v>
      </c>
      <c r="O638" s="250"/>
      <c r="P638" s="250"/>
      <c r="Q638" s="250"/>
      <c r="R638" s="194"/>
      <c r="T638" s="195"/>
      <c r="U638" s="192"/>
      <c r="V638" s="192"/>
      <c r="W638" s="196" t="n">
        <f aca="false">SUM(W639:W655)</f>
        <v>0</v>
      </c>
      <c r="X638" s="192"/>
      <c r="Y638" s="196" t="n">
        <f aca="false">SUM(Y639:Y655)</f>
        <v>0</v>
      </c>
      <c r="Z638" s="192"/>
      <c r="AA638" s="197" t="n">
        <f aca="false">SUM(AA639:AA655)</f>
        <v>0.488444</v>
      </c>
      <c r="AR638" s="198" t="s">
        <v>112</v>
      </c>
      <c r="AT638" s="199" t="s">
        <v>84</v>
      </c>
      <c r="AU638" s="199" t="s">
        <v>93</v>
      </c>
      <c r="AY638" s="198" t="s">
        <v>171</v>
      </c>
      <c r="BK638" s="200" t="n">
        <f aca="false">SUM(BK639:BK655)</f>
        <v>0</v>
      </c>
    </row>
    <row r="639" s="32" customFormat="true" ht="25.5" hidden="false" customHeight="true" outlineLevel="0" collapsed="false">
      <c r="B639" s="33"/>
      <c r="C639" s="203" t="s">
        <v>847</v>
      </c>
      <c r="D639" s="203" t="s">
        <v>172</v>
      </c>
      <c r="E639" s="204" t="s">
        <v>1546</v>
      </c>
      <c r="F639" s="205" t="s">
        <v>1547</v>
      </c>
      <c r="G639" s="205"/>
      <c r="H639" s="205"/>
      <c r="I639" s="205"/>
      <c r="J639" s="206" t="s">
        <v>261</v>
      </c>
      <c r="K639" s="207" t="n">
        <v>9.896</v>
      </c>
      <c r="L639" s="208" t="n">
        <v>0</v>
      </c>
      <c r="M639" s="208"/>
      <c r="N639" s="209" t="n">
        <f aca="false">ROUND(L639*K639,2)</f>
        <v>0</v>
      </c>
      <c r="O639" s="209"/>
      <c r="P639" s="209"/>
      <c r="Q639" s="209"/>
      <c r="R639" s="35"/>
      <c r="T639" s="210"/>
      <c r="U639" s="44" t="s">
        <v>50</v>
      </c>
      <c r="V639" s="34"/>
      <c r="W639" s="211" t="n">
        <f aca="false">V639*K639</f>
        <v>0</v>
      </c>
      <c r="X639" s="211" t="n">
        <v>0</v>
      </c>
      <c r="Y639" s="211" t="n">
        <f aca="false">X639*K639</f>
        <v>0</v>
      </c>
      <c r="Z639" s="211" t="n">
        <v>0.018</v>
      </c>
      <c r="AA639" s="212" t="n">
        <f aca="false">Z639*K639</f>
        <v>0.178128</v>
      </c>
      <c r="AR639" s="10" t="s">
        <v>251</v>
      </c>
      <c r="AT639" s="10" t="s">
        <v>172</v>
      </c>
      <c r="AU639" s="10" t="s">
        <v>112</v>
      </c>
      <c r="AY639" s="10" t="s">
        <v>171</v>
      </c>
      <c r="BE639" s="127" t="n">
        <f aca="false">IF(U639="základní",N639,0)</f>
        <v>0</v>
      </c>
      <c r="BF639" s="127" t="n">
        <f aca="false">IF(U639="snížená",N639,0)</f>
        <v>0</v>
      </c>
      <c r="BG639" s="127" t="n">
        <f aca="false">IF(U639="zákl. přenesená",N639,0)</f>
        <v>0</v>
      </c>
      <c r="BH639" s="127" t="n">
        <f aca="false">IF(U639="sníž. přenesená",N639,0)</f>
        <v>0</v>
      </c>
      <c r="BI639" s="127" t="n">
        <f aca="false">IF(U639="nulová",N639,0)</f>
        <v>0</v>
      </c>
      <c r="BJ639" s="10" t="s">
        <v>93</v>
      </c>
      <c r="BK639" s="127" t="n">
        <f aca="false">ROUND(L639*K639,2)</f>
        <v>0</v>
      </c>
      <c r="BL639" s="10" t="s">
        <v>251</v>
      </c>
      <c r="BM639" s="10" t="s">
        <v>1548</v>
      </c>
    </row>
    <row r="640" s="213" customFormat="true" ht="25.5" hidden="false" customHeight="true" outlineLevel="0" collapsed="false">
      <c r="B640" s="214"/>
      <c r="C640" s="215"/>
      <c r="D640" s="215"/>
      <c r="E640" s="216"/>
      <c r="F640" s="217" t="s">
        <v>1549</v>
      </c>
      <c r="G640" s="217"/>
      <c r="H640" s="217"/>
      <c r="I640" s="217"/>
      <c r="J640" s="215"/>
      <c r="K640" s="218" t="n">
        <v>9.896</v>
      </c>
      <c r="L640" s="215"/>
      <c r="M640" s="215"/>
      <c r="N640" s="215"/>
      <c r="O640" s="215"/>
      <c r="P640" s="215"/>
      <c r="Q640" s="215"/>
      <c r="R640" s="219"/>
      <c r="T640" s="220"/>
      <c r="U640" s="215"/>
      <c r="V640" s="215"/>
      <c r="W640" s="215"/>
      <c r="X640" s="215"/>
      <c r="Y640" s="215"/>
      <c r="Z640" s="215"/>
      <c r="AA640" s="221"/>
      <c r="AT640" s="222" t="s">
        <v>179</v>
      </c>
      <c r="AU640" s="222" t="s">
        <v>112</v>
      </c>
      <c r="AV640" s="213" t="s">
        <v>112</v>
      </c>
      <c r="AW640" s="213" t="s">
        <v>39</v>
      </c>
      <c r="AX640" s="213" t="s">
        <v>85</v>
      </c>
      <c r="AY640" s="222" t="s">
        <v>171</v>
      </c>
    </row>
    <row r="641" s="224" customFormat="true" ht="16.5" hidden="false" customHeight="true" outlineLevel="0" collapsed="false">
      <c r="B641" s="225"/>
      <c r="C641" s="226"/>
      <c r="D641" s="226"/>
      <c r="E641" s="227"/>
      <c r="F641" s="228" t="s">
        <v>1550</v>
      </c>
      <c r="G641" s="228"/>
      <c r="H641" s="228"/>
      <c r="I641" s="228"/>
      <c r="J641" s="226"/>
      <c r="K641" s="227"/>
      <c r="L641" s="226"/>
      <c r="M641" s="226"/>
      <c r="N641" s="226"/>
      <c r="O641" s="226"/>
      <c r="P641" s="226"/>
      <c r="Q641" s="226"/>
      <c r="R641" s="229"/>
      <c r="T641" s="230"/>
      <c r="U641" s="226"/>
      <c r="V641" s="226"/>
      <c r="W641" s="226"/>
      <c r="X641" s="226"/>
      <c r="Y641" s="226"/>
      <c r="Z641" s="226"/>
      <c r="AA641" s="231"/>
      <c r="AT641" s="232" t="s">
        <v>179</v>
      </c>
      <c r="AU641" s="232" t="s">
        <v>112</v>
      </c>
      <c r="AV641" s="224" t="s">
        <v>93</v>
      </c>
      <c r="AW641" s="224" t="s">
        <v>39</v>
      </c>
      <c r="AX641" s="224" t="s">
        <v>85</v>
      </c>
      <c r="AY641" s="232" t="s">
        <v>171</v>
      </c>
    </row>
    <row r="642" s="233" customFormat="true" ht="16.5" hidden="false" customHeight="true" outlineLevel="0" collapsed="false">
      <c r="B642" s="234"/>
      <c r="C642" s="235"/>
      <c r="D642" s="235"/>
      <c r="E642" s="236"/>
      <c r="F642" s="237" t="s">
        <v>219</v>
      </c>
      <c r="G642" s="237"/>
      <c r="H642" s="237"/>
      <c r="I642" s="237"/>
      <c r="J642" s="235"/>
      <c r="K642" s="238" t="n">
        <v>9.896</v>
      </c>
      <c r="L642" s="235"/>
      <c r="M642" s="235"/>
      <c r="N642" s="235"/>
      <c r="O642" s="235"/>
      <c r="P642" s="235"/>
      <c r="Q642" s="235"/>
      <c r="R642" s="239"/>
      <c r="T642" s="240"/>
      <c r="U642" s="235"/>
      <c r="V642" s="235"/>
      <c r="W642" s="235"/>
      <c r="X642" s="235"/>
      <c r="Y642" s="235"/>
      <c r="Z642" s="235"/>
      <c r="AA642" s="241"/>
      <c r="AT642" s="242" t="s">
        <v>179</v>
      </c>
      <c r="AU642" s="242" t="s">
        <v>112</v>
      </c>
      <c r="AV642" s="233" t="s">
        <v>176</v>
      </c>
      <c r="AW642" s="233" t="s">
        <v>39</v>
      </c>
      <c r="AX642" s="233" t="s">
        <v>93</v>
      </c>
      <c r="AY642" s="242" t="s">
        <v>171</v>
      </c>
    </row>
    <row r="643" s="32" customFormat="true" ht="25.5" hidden="false" customHeight="true" outlineLevel="0" collapsed="false">
      <c r="B643" s="33"/>
      <c r="C643" s="203" t="s">
        <v>851</v>
      </c>
      <c r="D643" s="203" t="s">
        <v>172</v>
      </c>
      <c r="E643" s="204" t="s">
        <v>1551</v>
      </c>
      <c r="F643" s="205" t="s">
        <v>1552</v>
      </c>
      <c r="G643" s="205"/>
      <c r="H643" s="205"/>
      <c r="I643" s="205"/>
      <c r="J643" s="206" t="s">
        <v>261</v>
      </c>
      <c r="K643" s="207" t="n">
        <v>9.896</v>
      </c>
      <c r="L643" s="208" t="n">
        <v>0</v>
      </c>
      <c r="M643" s="208"/>
      <c r="N643" s="209" t="n">
        <f aca="false">ROUND(L643*K643,2)</f>
        <v>0</v>
      </c>
      <c r="O643" s="209"/>
      <c r="P643" s="209"/>
      <c r="Q643" s="209"/>
      <c r="R643" s="35"/>
      <c r="T643" s="210"/>
      <c r="U643" s="44" t="s">
        <v>50</v>
      </c>
      <c r="V643" s="34"/>
      <c r="W643" s="211" t="n">
        <f aca="false">V643*K643</f>
        <v>0</v>
      </c>
      <c r="X643" s="211" t="n">
        <v>0</v>
      </c>
      <c r="Y643" s="211" t="n">
        <f aca="false">X643*K643</f>
        <v>0</v>
      </c>
      <c r="Z643" s="211" t="n">
        <v>0.014</v>
      </c>
      <c r="AA643" s="212" t="n">
        <f aca="false">Z643*K643</f>
        <v>0.138544</v>
      </c>
      <c r="AR643" s="10" t="s">
        <v>251</v>
      </c>
      <c r="AT643" s="10" t="s">
        <v>172</v>
      </c>
      <c r="AU643" s="10" t="s">
        <v>112</v>
      </c>
      <c r="AY643" s="10" t="s">
        <v>171</v>
      </c>
      <c r="BE643" s="127" t="n">
        <f aca="false">IF(U643="základní",N643,0)</f>
        <v>0</v>
      </c>
      <c r="BF643" s="127" t="n">
        <f aca="false">IF(U643="snížená",N643,0)</f>
        <v>0</v>
      </c>
      <c r="BG643" s="127" t="n">
        <f aca="false">IF(U643="zákl. přenesená",N643,0)</f>
        <v>0</v>
      </c>
      <c r="BH643" s="127" t="n">
        <f aca="false">IF(U643="sníž. přenesená",N643,0)</f>
        <v>0</v>
      </c>
      <c r="BI643" s="127" t="n">
        <f aca="false">IF(U643="nulová",N643,0)</f>
        <v>0</v>
      </c>
      <c r="BJ643" s="10" t="s">
        <v>93</v>
      </c>
      <c r="BK643" s="127" t="n">
        <f aca="false">ROUND(L643*K643,2)</f>
        <v>0</v>
      </c>
      <c r="BL643" s="10" t="s">
        <v>251</v>
      </c>
      <c r="BM643" s="10" t="s">
        <v>1553</v>
      </c>
    </row>
    <row r="644" s="213" customFormat="true" ht="25.5" hidden="false" customHeight="true" outlineLevel="0" collapsed="false">
      <c r="B644" s="214"/>
      <c r="C644" s="215"/>
      <c r="D644" s="215"/>
      <c r="E644" s="216"/>
      <c r="F644" s="217" t="s">
        <v>1549</v>
      </c>
      <c r="G644" s="217"/>
      <c r="H644" s="217"/>
      <c r="I644" s="217"/>
      <c r="J644" s="215"/>
      <c r="K644" s="218" t="n">
        <v>9.896</v>
      </c>
      <c r="L644" s="215"/>
      <c r="M644" s="215"/>
      <c r="N644" s="215"/>
      <c r="O644" s="215"/>
      <c r="P644" s="215"/>
      <c r="Q644" s="215"/>
      <c r="R644" s="219"/>
      <c r="T644" s="220"/>
      <c r="U644" s="215"/>
      <c r="V644" s="215"/>
      <c r="W644" s="215"/>
      <c r="X644" s="215"/>
      <c r="Y644" s="215"/>
      <c r="Z644" s="215"/>
      <c r="AA644" s="221"/>
      <c r="AT644" s="222" t="s">
        <v>179</v>
      </c>
      <c r="AU644" s="222" t="s">
        <v>112</v>
      </c>
      <c r="AV644" s="213" t="s">
        <v>112</v>
      </c>
      <c r="AW644" s="213" t="s">
        <v>39</v>
      </c>
      <c r="AX644" s="213" t="s">
        <v>85</v>
      </c>
      <c r="AY644" s="222" t="s">
        <v>171</v>
      </c>
    </row>
    <row r="645" s="224" customFormat="true" ht="16.5" hidden="false" customHeight="true" outlineLevel="0" collapsed="false">
      <c r="B645" s="225"/>
      <c r="C645" s="226"/>
      <c r="D645" s="226"/>
      <c r="E645" s="227"/>
      <c r="F645" s="228" t="s">
        <v>1550</v>
      </c>
      <c r="G645" s="228"/>
      <c r="H645" s="228"/>
      <c r="I645" s="228"/>
      <c r="J645" s="226"/>
      <c r="K645" s="227"/>
      <c r="L645" s="226"/>
      <c r="M645" s="226"/>
      <c r="N645" s="226"/>
      <c r="O645" s="226"/>
      <c r="P645" s="226"/>
      <c r="Q645" s="226"/>
      <c r="R645" s="229"/>
      <c r="T645" s="230"/>
      <c r="U645" s="226"/>
      <c r="V645" s="226"/>
      <c r="W645" s="226"/>
      <c r="X645" s="226"/>
      <c r="Y645" s="226"/>
      <c r="Z645" s="226"/>
      <c r="AA645" s="231"/>
      <c r="AT645" s="232" t="s">
        <v>179</v>
      </c>
      <c r="AU645" s="232" t="s">
        <v>112</v>
      </c>
      <c r="AV645" s="224" t="s">
        <v>93</v>
      </c>
      <c r="AW645" s="224" t="s">
        <v>39</v>
      </c>
      <c r="AX645" s="224" t="s">
        <v>85</v>
      </c>
      <c r="AY645" s="232" t="s">
        <v>171</v>
      </c>
    </row>
    <row r="646" s="233" customFormat="true" ht="16.5" hidden="false" customHeight="true" outlineLevel="0" collapsed="false">
      <c r="B646" s="234"/>
      <c r="C646" s="235"/>
      <c r="D646" s="235"/>
      <c r="E646" s="236"/>
      <c r="F646" s="237" t="s">
        <v>219</v>
      </c>
      <c r="G646" s="237"/>
      <c r="H646" s="237"/>
      <c r="I646" s="237"/>
      <c r="J646" s="235"/>
      <c r="K646" s="238" t="n">
        <v>9.896</v>
      </c>
      <c r="L646" s="235"/>
      <c r="M646" s="235"/>
      <c r="N646" s="235"/>
      <c r="O646" s="235"/>
      <c r="P646" s="235"/>
      <c r="Q646" s="235"/>
      <c r="R646" s="239"/>
      <c r="T646" s="240"/>
      <c r="U646" s="235"/>
      <c r="V646" s="235"/>
      <c r="W646" s="235"/>
      <c r="X646" s="235"/>
      <c r="Y646" s="235"/>
      <c r="Z646" s="235"/>
      <c r="AA646" s="241"/>
      <c r="AT646" s="242" t="s">
        <v>179</v>
      </c>
      <c r="AU646" s="242" t="s">
        <v>112</v>
      </c>
      <c r="AV646" s="233" t="s">
        <v>176</v>
      </c>
      <c r="AW646" s="233" t="s">
        <v>39</v>
      </c>
      <c r="AX646" s="233" t="s">
        <v>93</v>
      </c>
      <c r="AY646" s="242" t="s">
        <v>171</v>
      </c>
    </row>
    <row r="647" s="32" customFormat="true" ht="25.5" hidden="false" customHeight="true" outlineLevel="0" collapsed="false">
      <c r="B647" s="33"/>
      <c r="C647" s="203" t="s">
        <v>855</v>
      </c>
      <c r="D647" s="203" t="s">
        <v>172</v>
      </c>
      <c r="E647" s="204" t="s">
        <v>1554</v>
      </c>
      <c r="F647" s="205" t="s">
        <v>1555</v>
      </c>
      <c r="G647" s="205"/>
      <c r="H647" s="205"/>
      <c r="I647" s="205"/>
      <c r="J647" s="206" t="s">
        <v>330</v>
      </c>
      <c r="K647" s="207" t="n">
        <v>4.1</v>
      </c>
      <c r="L647" s="208" t="n">
        <v>0</v>
      </c>
      <c r="M647" s="208"/>
      <c r="N647" s="209" t="n">
        <f aca="false">ROUND(L647*K647,2)</f>
        <v>0</v>
      </c>
      <c r="O647" s="209"/>
      <c r="P647" s="209"/>
      <c r="Q647" s="209"/>
      <c r="R647" s="35"/>
      <c r="T647" s="210"/>
      <c r="U647" s="44" t="s">
        <v>50</v>
      </c>
      <c r="V647" s="34"/>
      <c r="W647" s="211" t="n">
        <f aca="false">V647*K647</f>
        <v>0</v>
      </c>
      <c r="X647" s="211" t="n">
        <v>0</v>
      </c>
      <c r="Y647" s="211" t="n">
        <f aca="false">X647*K647</f>
        <v>0</v>
      </c>
      <c r="Z647" s="211" t="n">
        <v>0.025</v>
      </c>
      <c r="AA647" s="212" t="n">
        <f aca="false">Z647*K647</f>
        <v>0.1025</v>
      </c>
      <c r="AR647" s="10" t="s">
        <v>251</v>
      </c>
      <c r="AT647" s="10" t="s">
        <v>172</v>
      </c>
      <c r="AU647" s="10" t="s">
        <v>112</v>
      </c>
      <c r="AY647" s="10" t="s">
        <v>171</v>
      </c>
      <c r="BE647" s="127" t="n">
        <f aca="false">IF(U647="základní",N647,0)</f>
        <v>0</v>
      </c>
      <c r="BF647" s="127" t="n">
        <f aca="false">IF(U647="snížená",N647,0)</f>
        <v>0</v>
      </c>
      <c r="BG647" s="127" t="n">
        <f aca="false">IF(U647="zákl. přenesená",N647,0)</f>
        <v>0</v>
      </c>
      <c r="BH647" s="127" t="n">
        <f aca="false">IF(U647="sníž. přenesená",N647,0)</f>
        <v>0</v>
      </c>
      <c r="BI647" s="127" t="n">
        <f aca="false">IF(U647="nulová",N647,0)</f>
        <v>0</v>
      </c>
      <c r="BJ647" s="10" t="s">
        <v>93</v>
      </c>
      <c r="BK647" s="127" t="n">
        <f aca="false">ROUND(L647*K647,2)</f>
        <v>0</v>
      </c>
      <c r="BL647" s="10" t="s">
        <v>251</v>
      </c>
      <c r="BM647" s="10" t="s">
        <v>1556</v>
      </c>
    </row>
    <row r="648" s="213" customFormat="true" ht="16.5" hidden="false" customHeight="true" outlineLevel="0" collapsed="false">
      <c r="B648" s="214"/>
      <c r="C648" s="215"/>
      <c r="D648" s="215"/>
      <c r="E648" s="216"/>
      <c r="F648" s="217" t="s">
        <v>1557</v>
      </c>
      <c r="G648" s="217"/>
      <c r="H648" s="217"/>
      <c r="I648" s="217"/>
      <c r="J648" s="215"/>
      <c r="K648" s="218" t="n">
        <v>4.1</v>
      </c>
      <c r="L648" s="215"/>
      <c r="M648" s="215"/>
      <c r="N648" s="215"/>
      <c r="O648" s="215"/>
      <c r="P648" s="215"/>
      <c r="Q648" s="215"/>
      <c r="R648" s="219"/>
      <c r="T648" s="220"/>
      <c r="U648" s="215"/>
      <c r="V648" s="215"/>
      <c r="W648" s="215"/>
      <c r="X648" s="215"/>
      <c r="Y648" s="215"/>
      <c r="Z648" s="215"/>
      <c r="AA648" s="221"/>
      <c r="AT648" s="222" t="s">
        <v>179</v>
      </c>
      <c r="AU648" s="222" t="s">
        <v>112</v>
      </c>
      <c r="AV648" s="213" t="s">
        <v>112</v>
      </c>
      <c r="AW648" s="213" t="s">
        <v>39</v>
      </c>
      <c r="AX648" s="213" t="s">
        <v>85</v>
      </c>
      <c r="AY648" s="222" t="s">
        <v>171</v>
      </c>
    </row>
    <row r="649" s="224" customFormat="true" ht="16.5" hidden="false" customHeight="true" outlineLevel="0" collapsed="false">
      <c r="B649" s="225"/>
      <c r="C649" s="226"/>
      <c r="D649" s="226"/>
      <c r="E649" s="227"/>
      <c r="F649" s="228" t="s">
        <v>1558</v>
      </c>
      <c r="G649" s="228"/>
      <c r="H649" s="228"/>
      <c r="I649" s="228"/>
      <c r="J649" s="226"/>
      <c r="K649" s="227"/>
      <c r="L649" s="226"/>
      <c r="M649" s="226"/>
      <c r="N649" s="226"/>
      <c r="O649" s="226"/>
      <c r="P649" s="226"/>
      <c r="Q649" s="226"/>
      <c r="R649" s="229"/>
      <c r="T649" s="230"/>
      <c r="U649" s="226"/>
      <c r="V649" s="226"/>
      <c r="W649" s="226"/>
      <c r="X649" s="226"/>
      <c r="Y649" s="226"/>
      <c r="Z649" s="226"/>
      <c r="AA649" s="231"/>
      <c r="AT649" s="232" t="s">
        <v>179</v>
      </c>
      <c r="AU649" s="232" t="s">
        <v>112</v>
      </c>
      <c r="AV649" s="224" t="s">
        <v>93</v>
      </c>
      <c r="AW649" s="224" t="s">
        <v>39</v>
      </c>
      <c r="AX649" s="224" t="s">
        <v>85</v>
      </c>
      <c r="AY649" s="232" t="s">
        <v>171</v>
      </c>
    </row>
    <row r="650" s="233" customFormat="true" ht="16.5" hidden="false" customHeight="true" outlineLevel="0" collapsed="false">
      <c r="B650" s="234"/>
      <c r="C650" s="235"/>
      <c r="D650" s="235"/>
      <c r="E650" s="236"/>
      <c r="F650" s="237" t="s">
        <v>219</v>
      </c>
      <c r="G650" s="237"/>
      <c r="H650" s="237"/>
      <c r="I650" s="237"/>
      <c r="J650" s="235"/>
      <c r="K650" s="238" t="n">
        <v>4.1</v>
      </c>
      <c r="L650" s="235"/>
      <c r="M650" s="235"/>
      <c r="N650" s="235"/>
      <c r="O650" s="235"/>
      <c r="P650" s="235"/>
      <c r="Q650" s="235"/>
      <c r="R650" s="239"/>
      <c r="T650" s="240"/>
      <c r="U650" s="235"/>
      <c r="V650" s="235"/>
      <c r="W650" s="235"/>
      <c r="X650" s="235"/>
      <c r="Y650" s="235"/>
      <c r="Z650" s="235"/>
      <c r="AA650" s="241"/>
      <c r="AT650" s="242" t="s">
        <v>179</v>
      </c>
      <c r="AU650" s="242" t="s">
        <v>112</v>
      </c>
      <c r="AV650" s="233" t="s">
        <v>176</v>
      </c>
      <c r="AW650" s="233" t="s">
        <v>39</v>
      </c>
      <c r="AX650" s="233" t="s">
        <v>93</v>
      </c>
      <c r="AY650" s="242" t="s">
        <v>171</v>
      </c>
    </row>
    <row r="651" s="32" customFormat="true" ht="38.25" hidden="false" customHeight="true" outlineLevel="0" collapsed="false">
      <c r="B651" s="33"/>
      <c r="C651" s="203" t="s">
        <v>859</v>
      </c>
      <c r="D651" s="203" t="s">
        <v>172</v>
      </c>
      <c r="E651" s="204" t="s">
        <v>1559</v>
      </c>
      <c r="F651" s="205" t="s">
        <v>1560</v>
      </c>
      <c r="G651" s="205"/>
      <c r="H651" s="205"/>
      <c r="I651" s="205"/>
      <c r="J651" s="206" t="s">
        <v>261</v>
      </c>
      <c r="K651" s="207" t="n">
        <v>4.948</v>
      </c>
      <c r="L651" s="208" t="n">
        <v>0</v>
      </c>
      <c r="M651" s="208"/>
      <c r="N651" s="209" t="n">
        <f aca="false">ROUND(L651*K651,2)</f>
        <v>0</v>
      </c>
      <c r="O651" s="209"/>
      <c r="P651" s="209"/>
      <c r="Q651" s="209"/>
      <c r="R651" s="35"/>
      <c r="T651" s="210"/>
      <c r="U651" s="44" t="s">
        <v>50</v>
      </c>
      <c r="V651" s="34"/>
      <c r="W651" s="211" t="n">
        <f aca="false">V651*K651</f>
        <v>0</v>
      </c>
      <c r="X651" s="211" t="n">
        <v>0</v>
      </c>
      <c r="Y651" s="211" t="n">
        <f aca="false">X651*K651</f>
        <v>0</v>
      </c>
      <c r="Z651" s="211" t="n">
        <v>0.014</v>
      </c>
      <c r="AA651" s="212" t="n">
        <f aca="false">Z651*K651</f>
        <v>0.069272</v>
      </c>
      <c r="AR651" s="10" t="s">
        <v>251</v>
      </c>
      <c r="AT651" s="10" t="s">
        <v>172</v>
      </c>
      <c r="AU651" s="10" t="s">
        <v>112</v>
      </c>
      <c r="AY651" s="10" t="s">
        <v>171</v>
      </c>
      <c r="BE651" s="127" t="n">
        <f aca="false">IF(U651="základní",N651,0)</f>
        <v>0</v>
      </c>
      <c r="BF651" s="127" t="n">
        <f aca="false">IF(U651="snížená",N651,0)</f>
        <v>0</v>
      </c>
      <c r="BG651" s="127" t="n">
        <f aca="false">IF(U651="zákl. přenesená",N651,0)</f>
        <v>0</v>
      </c>
      <c r="BH651" s="127" t="n">
        <f aca="false">IF(U651="sníž. přenesená",N651,0)</f>
        <v>0</v>
      </c>
      <c r="BI651" s="127" t="n">
        <f aca="false">IF(U651="nulová",N651,0)</f>
        <v>0</v>
      </c>
      <c r="BJ651" s="10" t="s">
        <v>93</v>
      </c>
      <c r="BK651" s="127" t="n">
        <f aca="false">ROUND(L651*K651,2)</f>
        <v>0</v>
      </c>
      <c r="BL651" s="10" t="s">
        <v>251</v>
      </c>
      <c r="BM651" s="10" t="s">
        <v>1561</v>
      </c>
    </row>
    <row r="652" s="213" customFormat="true" ht="16.5" hidden="false" customHeight="true" outlineLevel="0" collapsed="false">
      <c r="B652" s="214"/>
      <c r="C652" s="215"/>
      <c r="D652" s="215"/>
      <c r="E652" s="216"/>
      <c r="F652" s="217" t="s">
        <v>1373</v>
      </c>
      <c r="G652" s="217"/>
      <c r="H652" s="217"/>
      <c r="I652" s="217"/>
      <c r="J652" s="215"/>
      <c r="K652" s="218" t="n">
        <v>4.948</v>
      </c>
      <c r="L652" s="215"/>
      <c r="M652" s="215"/>
      <c r="N652" s="215"/>
      <c r="O652" s="215"/>
      <c r="P652" s="215"/>
      <c r="Q652" s="215"/>
      <c r="R652" s="219"/>
      <c r="T652" s="220"/>
      <c r="U652" s="215"/>
      <c r="V652" s="215"/>
      <c r="W652" s="215"/>
      <c r="X652" s="215"/>
      <c r="Y652" s="215"/>
      <c r="Z652" s="215"/>
      <c r="AA652" s="221"/>
      <c r="AT652" s="222" t="s">
        <v>179</v>
      </c>
      <c r="AU652" s="222" t="s">
        <v>112</v>
      </c>
      <c r="AV652" s="213" t="s">
        <v>112</v>
      </c>
      <c r="AW652" s="213" t="s">
        <v>39</v>
      </c>
      <c r="AX652" s="213" t="s">
        <v>85</v>
      </c>
      <c r="AY652" s="222" t="s">
        <v>171</v>
      </c>
    </row>
    <row r="653" s="224" customFormat="true" ht="16.5" hidden="false" customHeight="true" outlineLevel="0" collapsed="false">
      <c r="B653" s="225"/>
      <c r="C653" s="226"/>
      <c r="D653" s="226"/>
      <c r="E653" s="227"/>
      <c r="F653" s="228" t="s">
        <v>1369</v>
      </c>
      <c r="G653" s="228"/>
      <c r="H653" s="228"/>
      <c r="I653" s="228"/>
      <c r="J653" s="226"/>
      <c r="K653" s="227"/>
      <c r="L653" s="226"/>
      <c r="M653" s="226"/>
      <c r="N653" s="226"/>
      <c r="O653" s="226"/>
      <c r="P653" s="226"/>
      <c r="Q653" s="226"/>
      <c r="R653" s="229"/>
      <c r="T653" s="230"/>
      <c r="U653" s="226"/>
      <c r="V653" s="226"/>
      <c r="W653" s="226"/>
      <c r="X653" s="226"/>
      <c r="Y653" s="226"/>
      <c r="Z653" s="226"/>
      <c r="AA653" s="231"/>
      <c r="AT653" s="232" t="s">
        <v>179</v>
      </c>
      <c r="AU653" s="232" t="s">
        <v>112</v>
      </c>
      <c r="AV653" s="224" t="s">
        <v>93</v>
      </c>
      <c r="AW653" s="224" t="s">
        <v>39</v>
      </c>
      <c r="AX653" s="224" t="s">
        <v>85</v>
      </c>
      <c r="AY653" s="232" t="s">
        <v>171</v>
      </c>
    </row>
    <row r="654" s="233" customFormat="true" ht="16.5" hidden="false" customHeight="true" outlineLevel="0" collapsed="false">
      <c r="B654" s="234"/>
      <c r="C654" s="235"/>
      <c r="D654" s="235"/>
      <c r="E654" s="236"/>
      <c r="F654" s="237" t="s">
        <v>219</v>
      </c>
      <c r="G654" s="237"/>
      <c r="H654" s="237"/>
      <c r="I654" s="237"/>
      <c r="J654" s="235"/>
      <c r="K654" s="238" t="n">
        <v>4.948</v>
      </c>
      <c r="L654" s="235"/>
      <c r="M654" s="235"/>
      <c r="N654" s="235"/>
      <c r="O654" s="235"/>
      <c r="P654" s="235"/>
      <c r="Q654" s="235"/>
      <c r="R654" s="239"/>
      <c r="T654" s="240"/>
      <c r="U654" s="235"/>
      <c r="V654" s="235"/>
      <c r="W654" s="235"/>
      <c r="X654" s="235"/>
      <c r="Y654" s="235"/>
      <c r="Z654" s="235"/>
      <c r="AA654" s="241"/>
      <c r="AT654" s="242" t="s">
        <v>179</v>
      </c>
      <c r="AU654" s="242" t="s">
        <v>112</v>
      </c>
      <c r="AV654" s="233" t="s">
        <v>176</v>
      </c>
      <c r="AW654" s="233" t="s">
        <v>39</v>
      </c>
      <c r="AX654" s="233" t="s">
        <v>93</v>
      </c>
      <c r="AY654" s="242" t="s">
        <v>171</v>
      </c>
    </row>
    <row r="655" s="32" customFormat="true" ht="25.5" hidden="false" customHeight="true" outlineLevel="0" collapsed="false">
      <c r="B655" s="33"/>
      <c r="C655" s="203" t="s">
        <v>863</v>
      </c>
      <c r="D655" s="203" t="s">
        <v>172</v>
      </c>
      <c r="E655" s="204" t="s">
        <v>1562</v>
      </c>
      <c r="F655" s="205" t="s">
        <v>1563</v>
      </c>
      <c r="G655" s="205"/>
      <c r="H655" s="205"/>
      <c r="I655" s="205"/>
      <c r="J655" s="206" t="s">
        <v>655</v>
      </c>
      <c r="K655" s="252" t="n">
        <v>0</v>
      </c>
      <c r="L655" s="208" t="n">
        <v>0</v>
      </c>
      <c r="M655" s="208"/>
      <c r="N655" s="209" t="n">
        <f aca="false">ROUND(L655*K655,2)</f>
        <v>0</v>
      </c>
      <c r="O655" s="209"/>
      <c r="P655" s="209"/>
      <c r="Q655" s="209"/>
      <c r="R655" s="35"/>
      <c r="T655" s="210"/>
      <c r="U655" s="44" t="s">
        <v>50</v>
      </c>
      <c r="V655" s="34"/>
      <c r="W655" s="211" t="n">
        <f aca="false">V655*K655</f>
        <v>0</v>
      </c>
      <c r="X655" s="211" t="n">
        <v>0</v>
      </c>
      <c r="Y655" s="211" t="n">
        <f aca="false">X655*K655</f>
        <v>0</v>
      </c>
      <c r="Z655" s="211" t="n">
        <v>0</v>
      </c>
      <c r="AA655" s="212" t="n">
        <f aca="false">Z655*K655</f>
        <v>0</v>
      </c>
      <c r="AR655" s="10" t="s">
        <v>251</v>
      </c>
      <c r="AT655" s="10" t="s">
        <v>172</v>
      </c>
      <c r="AU655" s="10" t="s">
        <v>112</v>
      </c>
      <c r="AY655" s="10" t="s">
        <v>171</v>
      </c>
      <c r="BE655" s="127" t="n">
        <f aca="false">IF(U655="základní",N655,0)</f>
        <v>0</v>
      </c>
      <c r="BF655" s="127" t="n">
        <f aca="false">IF(U655="snížená",N655,0)</f>
        <v>0</v>
      </c>
      <c r="BG655" s="127" t="n">
        <f aca="false">IF(U655="zákl. přenesená",N655,0)</f>
        <v>0</v>
      </c>
      <c r="BH655" s="127" t="n">
        <f aca="false">IF(U655="sníž. přenesená",N655,0)</f>
        <v>0</v>
      </c>
      <c r="BI655" s="127" t="n">
        <f aca="false">IF(U655="nulová",N655,0)</f>
        <v>0</v>
      </c>
      <c r="BJ655" s="10" t="s">
        <v>93</v>
      </c>
      <c r="BK655" s="127" t="n">
        <f aca="false">ROUND(L655*K655,2)</f>
        <v>0</v>
      </c>
      <c r="BL655" s="10" t="s">
        <v>251</v>
      </c>
      <c r="BM655" s="10" t="s">
        <v>1564</v>
      </c>
    </row>
    <row r="656" s="190" customFormat="true" ht="29.9" hidden="false" customHeight="true" outlineLevel="0" collapsed="false">
      <c r="B656" s="191"/>
      <c r="C656" s="192"/>
      <c r="D656" s="201" t="s">
        <v>139</v>
      </c>
      <c r="E656" s="201"/>
      <c r="F656" s="201"/>
      <c r="G656" s="201"/>
      <c r="H656" s="201"/>
      <c r="I656" s="201"/>
      <c r="J656" s="201"/>
      <c r="K656" s="201"/>
      <c r="L656" s="201"/>
      <c r="M656" s="201"/>
      <c r="N656" s="250" t="n">
        <f aca="false">BK656</f>
        <v>0</v>
      </c>
      <c r="O656" s="250"/>
      <c r="P656" s="250"/>
      <c r="Q656" s="250"/>
      <c r="R656" s="194"/>
      <c r="T656" s="195"/>
      <c r="U656" s="192"/>
      <c r="V656" s="192"/>
      <c r="W656" s="196" t="n">
        <f aca="false">SUM(W657:W663)</f>
        <v>0</v>
      </c>
      <c r="X656" s="192"/>
      <c r="Y656" s="196" t="n">
        <f aca="false">SUM(Y657:Y663)</f>
        <v>0.0272</v>
      </c>
      <c r="Z656" s="192"/>
      <c r="AA656" s="197" t="n">
        <f aca="false">SUM(AA657:AA663)</f>
        <v>0</v>
      </c>
      <c r="AR656" s="198" t="s">
        <v>112</v>
      </c>
      <c r="AT656" s="199" t="s">
        <v>84</v>
      </c>
      <c r="AU656" s="199" t="s">
        <v>93</v>
      </c>
      <c r="AY656" s="198" t="s">
        <v>171</v>
      </c>
      <c r="BK656" s="200" t="n">
        <f aca="false">SUM(BK657:BK663)</f>
        <v>0</v>
      </c>
    </row>
    <row r="657" s="32" customFormat="true" ht="38.25" hidden="false" customHeight="true" outlineLevel="0" collapsed="false">
      <c r="B657" s="33"/>
      <c r="C657" s="203" t="s">
        <v>867</v>
      </c>
      <c r="D657" s="203" t="s">
        <v>172</v>
      </c>
      <c r="E657" s="204" t="s">
        <v>1565</v>
      </c>
      <c r="F657" s="205" t="s">
        <v>1566</v>
      </c>
      <c r="G657" s="205"/>
      <c r="H657" s="205"/>
      <c r="I657" s="205"/>
      <c r="J657" s="206" t="s">
        <v>325</v>
      </c>
      <c r="K657" s="207" t="n">
        <v>1</v>
      </c>
      <c r="L657" s="208" t="n">
        <v>0</v>
      </c>
      <c r="M657" s="208"/>
      <c r="N657" s="209" t="n">
        <f aca="false">ROUND(L657*K657,2)</f>
        <v>0</v>
      </c>
      <c r="O657" s="209"/>
      <c r="P657" s="209"/>
      <c r="Q657" s="209"/>
      <c r="R657" s="35"/>
      <c r="T657" s="210"/>
      <c r="U657" s="44" t="s">
        <v>50</v>
      </c>
      <c r="V657" s="34"/>
      <c r="W657" s="211" t="n">
        <f aca="false">V657*K657</f>
        <v>0</v>
      </c>
      <c r="X657" s="211" t="n">
        <v>0</v>
      </c>
      <c r="Y657" s="211" t="n">
        <f aca="false">X657*K657</f>
        <v>0</v>
      </c>
      <c r="Z657" s="211" t="n">
        <v>0</v>
      </c>
      <c r="AA657" s="212" t="n">
        <f aca="false">Z657*K657</f>
        <v>0</v>
      </c>
      <c r="AR657" s="10" t="s">
        <v>251</v>
      </c>
      <c r="AT657" s="10" t="s">
        <v>172</v>
      </c>
      <c r="AU657" s="10" t="s">
        <v>112</v>
      </c>
      <c r="AY657" s="10" t="s">
        <v>171</v>
      </c>
      <c r="BE657" s="127" t="n">
        <f aca="false">IF(U657="základní",N657,0)</f>
        <v>0</v>
      </c>
      <c r="BF657" s="127" t="n">
        <f aca="false">IF(U657="snížená",N657,0)</f>
        <v>0</v>
      </c>
      <c r="BG657" s="127" t="n">
        <f aca="false">IF(U657="zákl. přenesená",N657,0)</f>
        <v>0</v>
      </c>
      <c r="BH657" s="127" t="n">
        <f aca="false">IF(U657="sníž. přenesená",N657,0)</f>
        <v>0</v>
      </c>
      <c r="BI657" s="127" t="n">
        <f aca="false">IF(U657="nulová",N657,0)</f>
        <v>0</v>
      </c>
      <c r="BJ657" s="10" t="s">
        <v>93</v>
      </c>
      <c r="BK657" s="127" t="n">
        <f aca="false">ROUND(L657*K657,2)</f>
        <v>0</v>
      </c>
      <c r="BL657" s="10" t="s">
        <v>251</v>
      </c>
      <c r="BM657" s="10" t="s">
        <v>1567</v>
      </c>
    </row>
    <row r="658" customFormat="false" ht="25.5" hidden="false" customHeight="true" outlineLevel="0" collapsed="false">
      <c r="A658" s="32"/>
      <c r="B658" s="33"/>
      <c r="C658" s="243" t="s">
        <v>871</v>
      </c>
      <c r="D658" s="243" t="s">
        <v>243</v>
      </c>
      <c r="E658" s="244" t="s">
        <v>1568</v>
      </c>
      <c r="F658" s="245" t="s">
        <v>1569</v>
      </c>
      <c r="G658" s="245"/>
      <c r="H658" s="245"/>
      <c r="I658" s="245"/>
      <c r="J658" s="246" t="s">
        <v>325</v>
      </c>
      <c r="K658" s="247" t="n">
        <v>1</v>
      </c>
      <c r="L658" s="248" t="n">
        <v>0</v>
      </c>
      <c r="M658" s="248"/>
      <c r="N658" s="249" t="n">
        <f aca="false">ROUND(L658*K658,2)</f>
        <v>0</v>
      </c>
      <c r="O658" s="249"/>
      <c r="P658" s="249"/>
      <c r="Q658" s="249"/>
      <c r="R658" s="35"/>
      <c r="T658" s="210"/>
      <c r="U658" s="44" t="s">
        <v>50</v>
      </c>
      <c r="V658" s="34"/>
      <c r="W658" s="211" t="n">
        <f aca="false">V658*K658</f>
        <v>0</v>
      </c>
      <c r="X658" s="211" t="n">
        <v>0.025</v>
      </c>
      <c r="Y658" s="211" t="n">
        <f aca="false">X658*K658</f>
        <v>0.025</v>
      </c>
      <c r="Z658" s="211" t="n">
        <v>0</v>
      </c>
      <c r="AA658" s="212" t="n">
        <f aca="false">Z658*K658</f>
        <v>0</v>
      </c>
      <c r="AR658" s="10" t="s">
        <v>375</v>
      </c>
      <c r="AT658" s="10" t="s">
        <v>243</v>
      </c>
      <c r="AU658" s="10" t="s">
        <v>112</v>
      </c>
      <c r="AY658" s="10" t="s">
        <v>171</v>
      </c>
      <c r="BE658" s="127" t="n">
        <f aca="false">IF(U658="základní",N658,0)</f>
        <v>0</v>
      </c>
      <c r="BF658" s="127" t="n">
        <f aca="false">IF(U658="snížená",N658,0)</f>
        <v>0</v>
      </c>
      <c r="BG658" s="127" t="n">
        <f aca="false">IF(U658="zákl. přenesená",N658,0)</f>
        <v>0</v>
      </c>
      <c r="BH658" s="127" t="n">
        <f aca="false">IF(U658="sníž. přenesená",N658,0)</f>
        <v>0</v>
      </c>
      <c r="BI658" s="127" t="n">
        <f aca="false">IF(U658="nulová",N658,0)</f>
        <v>0</v>
      </c>
      <c r="BJ658" s="10" t="s">
        <v>93</v>
      </c>
      <c r="BK658" s="127" t="n">
        <f aca="false">ROUND(L658*K658,2)</f>
        <v>0</v>
      </c>
      <c r="BL658" s="10" t="s">
        <v>251</v>
      </c>
      <c r="BM658" s="10" t="s">
        <v>1570</v>
      </c>
    </row>
    <row r="659" customFormat="false" ht="16.5" hidden="false" customHeight="true" outlineLevel="0" collapsed="false">
      <c r="A659" s="32"/>
      <c r="B659" s="33"/>
      <c r="C659" s="203" t="s">
        <v>875</v>
      </c>
      <c r="D659" s="203" t="s">
        <v>172</v>
      </c>
      <c r="E659" s="204" t="s">
        <v>1571</v>
      </c>
      <c r="F659" s="205" t="s">
        <v>1572</v>
      </c>
      <c r="G659" s="205"/>
      <c r="H659" s="205"/>
      <c r="I659" s="205"/>
      <c r="J659" s="206" t="s">
        <v>325</v>
      </c>
      <c r="K659" s="207" t="n">
        <v>1</v>
      </c>
      <c r="L659" s="208" t="n">
        <v>0</v>
      </c>
      <c r="M659" s="208"/>
      <c r="N659" s="209" t="n">
        <f aca="false">ROUND(L659*K659,2)</f>
        <v>0</v>
      </c>
      <c r="O659" s="209"/>
      <c r="P659" s="209"/>
      <c r="Q659" s="209"/>
      <c r="R659" s="35"/>
      <c r="T659" s="210"/>
      <c r="U659" s="44" t="s">
        <v>50</v>
      </c>
      <c r="V659" s="34"/>
      <c r="W659" s="211" t="n">
        <f aca="false">V659*K659</f>
        <v>0</v>
      </c>
      <c r="X659" s="211" t="n">
        <v>0</v>
      </c>
      <c r="Y659" s="211" t="n">
        <f aca="false">X659*K659</f>
        <v>0</v>
      </c>
      <c r="Z659" s="211" t="n">
        <v>0</v>
      </c>
      <c r="AA659" s="212" t="n">
        <f aca="false">Z659*K659</f>
        <v>0</v>
      </c>
      <c r="AR659" s="10" t="s">
        <v>251</v>
      </c>
      <c r="AT659" s="10" t="s">
        <v>172</v>
      </c>
      <c r="AU659" s="10" t="s">
        <v>112</v>
      </c>
      <c r="AY659" s="10" t="s">
        <v>171</v>
      </c>
      <c r="BE659" s="127" t="n">
        <f aca="false">IF(U659="základní",N659,0)</f>
        <v>0</v>
      </c>
      <c r="BF659" s="127" t="n">
        <f aca="false">IF(U659="snížená",N659,0)</f>
        <v>0</v>
      </c>
      <c r="BG659" s="127" t="n">
        <f aca="false">IF(U659="zákl. přenesená",N659,0)</f>
        <v>0</v>
      </c>
      <c r="BH659" s="127" t="n">
        <f aca="false">IF(U659="sníž. přenesená",N659,0)</f>
        <v>0</v>
      </c>
      <c r="BI659" s="127" t="n">
        <f aca="false">IF(U659="nulová",N659,0)</f>
        <v>0</v>
      </c>
      <c r="BJ659" s="10" t="s">
        <v>93</v>
      </c>
      <c r="BK659" s="127" t="n">
        <f aca="false">ROUND(L659*K659,2)</f>
        <v>0</v>
      </c>
      <c r="BL659" s="10" t="s">
        <v>251</v>
      </c>
      <c r="BM659" s="10" t="s">
        <v>1573</v>
      </c>
    </row>
    <row r="660" customFormat="false" ht="25.5" hidden="false" customHeight="true" outlineLevel="0" collapsed="false">
      <c r="A660" s="32"/>
      <c r="B660" s="33"/>
      <c r="C660" s="243" t="s">
        <v>879</v>
      </c>
      <c r="D660" s="243" t="s">
        <v>243</v>
      </c>
      <c r="E660" s="244" t="s">
        <v>1574</v>
      </c>
      <c r="F660" s="245" t="s">
        <v>1575</v>
      </c>
      <c r="G660" s="245"/>
      <c r="H660" s="245"/>
      <c r="I660" s="245"/>
      <c r="J660" s="246" t="s">
        <v>325</v>
      </c>
      <c r="K660" s="247" t="n">
        <v>1</v>
      </c>
      <c r="L660" s="248" t="n">
        <v>0</v>
      </c>
      <c r="M660" s="248"/>
      <c r="N660" s="249" t="n">
        <f aca="false">ROUND(L660*K660,2)</f>
        <v>0</v>
      </c>
      <c r="O660" s="249"/>
      <c r="P660" s="249"/>
      <c r="Q660" s="249"/>
      <c r="R660" s="35"/>
      <c r="T660" s="210"/>
      <c r="U660" s="44" t="s">
        <v>50</v>
      </c>
      <c r="V660" s="34"/>
      <c r="W660" s="211" t="n">
        <f aca="false">V660*K660</f>
        <v>0</v>
      </c>
      <c r="X660" s="211" t="n">
        <v>0.001</v>
      </c>
      <c r="Y660" s="211" t="n">
        <f aca="false">X660*K660</f>
        <v>0.001</v>
      </c>
      <c r="Z660" s="211" t="n">
        <v>0</v>
      </c>
      <c r="AA660" s="212" t="n">
        <f aca="false">Z660*K660</f>
        <v>0</v>
      </c>
      <c r="AR660" s="10" t="s">
        <v>375</v>
      </c>
      <c r="AT660" s="10" t="s">
        <v>243</v>
      </c>
      <c r="AU660" s="10" t="s">
        <v>112</v>
      </c>
      <c r="AY660" s="10" t="s">
        <v>171</v>
      </c>
      <c r="BE660" s="127" t="n">
        <f aca="false">IF(U660="základní",N660,0)</f>
        <v>0</v>
      </c>
      <c r="BF660" s="127" t="n">
        <f aca="false">IF(U660="snížená",N660,0)</f>
        <v>0</v>
      </c>
      <c r="BG660" s="127" t="n">
        <f aca="false">IF(U660="zákl. přenesená",N660,0)</f>
        <v>0</v>
      </c>
      <c r="BH660" s="127" t="n">
        <f aca="false">IF(U660="sníž. přenesená",N660,0)</f>
        <v>0</v>
      </c>
      <c r="BI660" s="127" t="n">
        <f aca="false">IF(U660="nulová",N660,0)</f>
        <v>0</v>
      </c>
      <c r="BJ660" s="10" t="s">
        <v>93</v>
      </c>
      <c r="BK660" s="127" t="n">
        <f aca="false">ROUND(L660*K660,2)</f>
        <v>0</v>
      </c>
      <c r="BL660" s="10" t="s">
        <v>251</v>
      </c>
      <c r="BM660" s="10" t="s">
        <v>1576</v>
      </c>
    </row>
    <row r="661" customFormat="false" ht="38.25" hidden="false" customHeight="true" outlineLevel="0" collapsed="false">
      <c r="A661" s="32"/>
      <c r="B661" s="33"/>
      <c r="C661" s="243" t="s">
        <v>883</v>
      </c>
      <c r="D661" s="243" t="s">
        <v>243</v>
      </c>
      <c r="E661" s="244" t="s">
        <v>1577</v>
      </c>
      <c r="F661" s="245" t="s">
        <v>1578</v>
      </c>
      <c r="G661" s="245"/>
      <c r="H661" s="245"/>
      <c r="I661" s="245"/>
      <c r="J661" s="246" t="s">
        <v>325</v>
      </c>
      <c r="K661" s="247" t="n">
        <v>1</v>
      </c>
      <c r="L661" s="248" t="n">
        <v>0</v>
      </c>
      <c r="M661" s="248"/>
      <c r="N661" s="249" t="n">
        <f aca="false">ROUND(L661*K661,2)</f>
        <v>0</v>
      </c>
      <c r="O661" s="249"/>
      <c r="P661" s="249"/>
      <c r="Q661" s="249"/>
      <c r="R661" s="35"/>
      <c r="T661" s="210"/>
      <c r="U661" s="44" t="s">
        <v>50</v>
      </c>
      <c r="V661" s="34"/>
      <c r="W661" s="211" t="n">
        <f aca="false">V661*K661</f>
        <v>0</v>
      </c>
      <c r="X661" s="211" t="n">
        <v>0.0012</v>
      </c>
      <c r="Y661" s="211" t="n">
        <f aca="false">X661*K661</f>
        <v>0.0012</v>
      </c>
      <c r="Z661" s="211" t="n">
        <v>0</v>
      </c>
      <c r="AA661" s="212" t="n">
        <f aca="false">Z661*K661</f>
        <v>0</v>
      </c>
      <c r="AR661" s="10" t="s">
        <v>375</v>
      </c>
      <c r="AT661" s="10" t="s">
        <v>243</v>
      </c>
      <c r="AU661" s="10" t="s">
        <v>112</v>
      </c>
      <c r="AY661" s="10" t="s">
        <v>171</v>
      </c>
      <c r="BE661" s="127" t="n">
        <f aca="false">IF(U661="základní",N661,0)</f>
        <v>0</v>
      </c>
      <c r="BF661" s="127" t="n">
        <f aca="false">IF(U661="snížená",N661,0)</f>
        <v>0</v>
      </c>
      <c r="BG661" s="127" t="n">
        <f aca="false">IF(U661="zákl. přenesená",N661,0)</f>
        <v>0</v>
      </c>
      <c r="BH661" s="127" t="n">
        <f aca="false">IF(U661="sníž. přenesená",N661,0)</f>
        <v>0</v>
      </c>
      <c r="BI661" s="127" t="n">
        <f aca="false">IF(U661="nulová",N661,0)</f>
        <v>0</v>
      </c>
      <c r="BJ661" s="10" t="s">
        <v>93</v>
      </c>
      <c r="BK661" s="127" t="n">
        <f aca="false">ROUND(L661*K661,2)</f>
        <v>0</v>
      </c>
      <c r="BL661" s="10" t="s">
        <v>251</v>
      </c>
      <c r="BM661" s="10" t="s">
        <v>1579</v>
      </c>
    </row>
    <row r="662" customFormat="false" ht="51" hidden="false" customHeight="true" outlineLevel="0" collapsed="false">
      <c r="A662" s="32"/>
      <c r="B662" s="33"/>
      <c r="C662" s="203" t="s">
        <v>887</v>
      </c>
      <c r="D662" s="203" t="s">
        <v>172</v>
      </c>
      <c r="E662" s="204" t="s">
        <v>1580</v>
      </c>
      <c r="F662" s="205" t="s">
        <v>1581</v>
      </c>
      <c r="G662" s="205"/>
      <c r="H662" s="205"/>
      <c r="I662" s="205"/>
      <c r="J662" s="206" t="s">
        <v>325</v>
      </c>
      <c r="K662" s="207" t="n">
        <v>1</v>
      </c>
      <c r="L662" s="208" t="n">
        <v>0</v>
      </c>
      <c r="M662" s="208"/>
      <c r="N662" s="209" t="n">
        <f aca="false">ROUND(L662*K662,2)</f>
        <v>0</v>
      </c>
      <c r="O662" s="209"/>
      <c r="P662" s="209"/>
      <c r="Q662" s="209"/>
      <c r="R662" s="35"/>
      <c r="T662" s="210"/>
      <c r="U662" s="44" t="s">
        <v>50</v>
      </c>
      <c r="V662" s="34"/>
      <c r="W662" s="211" t="n">
        <f aca="false">V662*K662</f>
        <v>0</v>
      </c>
      <c r="X662" s="211" t="n">
        <v>0</v>
      </c>
      <c r="Y662" s="211" t="n">
        <f aca="false">X662*K662</f>
        <v>0</v>
      </c>
      <c r="Z662" s="211" t="n">
        <v>0</v>
      </c>
      <c r="AA662" s="212" t="n">
        <f aca="false">Z662*K662</f>
        <v>0</v>
      </c>
      <c r="AR662" s="10" t="s">
        <v>251</v>
      </c>
      <c r="AT662" s="10" t="s">
        <v>172</v>
      </c>
      <c r="AU662" s="10" t="s">
        <v>112</v>
      </c>
      <c r="AY662" s="10" t="s">
        <v>171</v>
      </c>
      <c r="BE662" s="127" t="n">
        <f aca="false">IF(U662="základní",N662,0)</f>
        <v>0</v>
      </c>
      <c r="BF662" s="127" t="n">
        <f aca="false">IF(U662="snížená",N662,0)</f>
        <v>0</v>
      </c>
      <c r="BG662" s="127" t="n">
        <f aca="false">IF(U662="zákl. přenesená",N662,0)</f>
        <v>0</v>
      </c>
      <c r="BH662" s="127" t="n">
        <f aca="false">IF(U662="sníž. přenesená",N662,0)</f>
        <v>0</v>
      </c>
      <c r="BI662" s="127" t="n">
        <f aca="false">IF(U662="nulová",N662,0)</f>
        <v>0</v>
      </c>
      <c r="BJ662" s="10" t="s">
        <v>93</v>
      </c>
      <c r="BK662" s="127" t="n">
        <f aca="false">ROUND(L662*K662,2)</f>
        <v>0</v>
      </c>
      <c r="BL662" s="10" t="s">
        <v>251</v>
      </c>
      <c r="BM662" s="10" t="s">
        <v>1582</v>
      </c>
    </row>
    <row r="663" customFormat="false" ht="25.5" hidden="false" customHeight="true" outlineLevel="0" collapsed="false">
      <c r="A663" s="32"/>
      <c r="B663" s="33"/>
      <c r="C663" s="203" t="s">
        <v>891</v>
      </c>
      <c r="D663" s="203" t="s">
        <v>172</v>
      </c>
      <c r="E663" s="204" t="s">
        <v>1583</v>
      </c>
      <c r="F663" s="205" t="s">
        <v>1584</v>
      </c>
      <c r="G663" s="205"/>
      <c r="H663" s="205"/>
      <c r="I663" s="205"/>
      <c r="J663" s="206" t="s">
        <v>655</v>
      </c>
      <c r="K663" s="252" t="n">
        <v>0</v>
      </c>
      <c r="L663" s="208" t="n">
        <v>0</v>
      </c>
      <c r="M663" s="208"/>
      <c r="N663" s="209" t="n">
        <f aca="false">ROUND(L663*K663,2)</f>
        <v>0</v>
      </c>
      <c r="O663" s="209"/>
      <c r="P663" s="209"/>
      <c r="Q663" s="209"/>
      <c r="R663" s="35"/>
      <c r="T663" s="210"/>
      <c r="U663" s="44" t="s">
        <v>50</v>
      </c>
      <c r="V663" s="34"/>
      <c r="W663" s="211" t="n">
        <f aca="false">V663*K663</f>
        <v>0</v>
      </c>
      <c r="X663" s="211" t="n">
        <v>0</v>
      </c>
      <c r="Y663" s="211" t="n">
        <f aca="false">X663*K663</f>
        <v>0</v>
      </c>
      <c r="Z663" s="211" t="n">
        <v>0</v>
      </c>
      <c r="AA663" s="212" t="n">
        <f aca="false">Z663*K663</f>
        <v>0</v>
      </c>
      <c r="AR663" s="10" t="s">
        <v>251</v>
      </c>
      <c r="AT663" s="10" t="s">
        <v>172</v>
      </c>
      <c r="AU663" s="10" t="s">
        <v>112</v>
      </c>
      <c r="AY663" s="10" t="s">
        <v>171</v>
      </c>
      <c r="BE663" s="127" t="n">
        <f aca="false">IF(U663="základní",N663,0)</f>
        <v>0</v>
      </c>
      <c r="BF663" s="127" t="n">
        <f aca="false">IF(U663="snížená",N663,0)</f>
        <v>0</v>
      </c>
      <c r="BG663" s="127" t="n">
        <f aca="false">IF(U663="zákl. přenesená",N663,0)</f>
        <v>0</v>
      </c>
      <c r="BH663" s="127" t="n">
        <f aca="false">IF(U663="sníž. přenesená",N663,0)</f>
        <v>0</v>
      </c>
      <c r="BI663" s="127" t="n">
        <f aca="false">IF(U663="nulová",N663,0)</f>
        <v>0</v>
      </c>
      <c r="BJ663" s="10" t="s">
        <v>93</v>
      </c>
      <c r="BK663" s="127" t="n">
        <f aca="false">ROUND(L663*K663,2)</f>
        <v>0</v>
      </c>
      <c r="BL663" s="10" t="s">
        <v>251</v>
      </c>
      <c r="BM663" s="10" t="s">
        <v>1585</v>
      </c>
    </row>
    <row r="664" s="190" customFormat="true" ht="29.9" hidden="false" customHeight="true" outlineLevel="0" collapsed="false">
      <c r="B664" s="191"/>
      <c r="C664" s="192"/>
      <c r="D664" s="201" t="s">
        <v>1038</v>
      </c>
      <c r="E664" s="201"/>
      <c r="F664" s="201"/>
      <c r="G664" s="201"/>
      <c r="H664" s="201"/>
      <c r="I664" s="201"/>
      <c r="J664" s="201"/>
      <c r="K664" s="201"/>
      <c r="L664" s="201"/>
      <c r="M664" s="201"/>
      <c r="N664" s="250" t="n">
        <f aca="false">BK664</f>
        <v>0</v>
      </c>
      <c r="O664" s="250"/>
      <c r="P664" s="250"/>
      <c r="Q664" s="250"/>
      <c r="R664" s="194"/>
      <c r="T664" s="195"/>
      <c r="U664" s="192"/>
      <c r="V664" s="192"/>
      <c r="W664" s="196" t="n">
        <f aca="false">SUM(W665:W705)</f>
        <v>0</v>
      </c>
      <c r="X664" s="192"/>
      <c r="Y664" s="196" t="n">
        <f aca="false">SUM(Y665:Y705)</f>
        <v>0.32466311</v>
      </c>
      <c r="Z664" s="192"/>
      <c r="AA664" s="197" t="n">
        <f aca="false">SUM(AA665:AA705)</f>
        <v>0.82208</v>
      </c>
      <c r="AR664" s="198" t="s">
        <v>112</v>
      </c>
      <c r="AT664" s="199" t="s">
        <v>84</v>
      </c>
      <c r="AU664" s="199" t="s">
        <v>93</v>
      </c>
      <c r="AY664" s="198" t="s">
        <v>171</v>
      </c>
      <c r="BK664" s="200" t="n">
        <f aca="false">SUM(BK665:BK705)</f>
        <v>0</v>
      </c>
    </row>
    <row r="665" s="32" customFormat="true" ht="25.5" hidden="false" customHeight="true" outlineLevel="0" collapsed="false">
      <c r="B665" s="33"/>
      <c r="C665" s="203" t="s">
        <v>895</v>
      </c>
      <c r="D665" s="203" t="s">
        <v>172</v>
      </c>
      <c r="E665" s="204" t="s">
        <v>1586</v>
      </c>
      <c r="F665" s="205" t="s">
        <v>1587</v>
      </c>
      <c r="G665" s="205"/>
      <c r="H665" s="205"/>
      <c r="I665" s="205"/>
      <c r="J665" s="206" t="s">
        <v>330</v>
      </c>
      <c r="K665" s="207" t="n">
        <v>15.11</v>
      </c>
      <c r="L665" s="208" t="n">
        <v>0</v>
      </c>
      <c r="M665" s="208"/>
      <c r="N665" s="209" t="n">
        <f aca="false">ROUND(L665*K665,2)</f>
        <v>0</v>
      </c>
      <c r="O665" s="209"/>
      <c r="P665" s="209"/>
      <c r="Q665" s="209"/>
      <c r="R665" s="35"/>
      <c r="T665" s="210"/>
      <c r="U665" s="44" t="s">
        <v>50</v>
      </c>
      <c r="V665" s="34"/>
      <c r="W665" s="211" t="n">
        <f aca="false">V665*K665</f>
        <v>0</v>
      </c>
      <c r="X665" s="211" t="n">
        <v>0</v>
      </c>
      <c r="Y665" s="211" t="n">
        <f aca="false">X665*K665</f>
        <v>0</v>
      </c>
      <c r="Z665" s="211" t="n">
        <v>0.001</v>
      </c>
      <c r="AA665" s="212" t="n">
        <f aca="false">Z665*K665</f>
        <v>0.01511</v>
      </c>
      <c r="AR665" s="10" t="s">
        <v>251</v>
      </c>
      <c r="AT665" s="10" t="s">
        <v>172</v>
      </c>
      <c r="AU665" s="10" t="s">
        <v>112</v>
      </c>
      <c r="AY665" s="10" t="s">
        <v>171</v>
      </c>
      <c r="BE665" s="127" t="n">
        <f aca="false">IF(U665="základní",N665,0)</f>
        <v>0</v>
      </c>
      <c r="BF665" s="127" t="n">
        <f aca="false">IF(U665="snížená",N665,0)</f>
        <v>0</v>
      </c>
      <c r="BG665" s="127" t="n">
        <f aca="false">IF(U665="zákl. přenesená",N665,0)</f>
        <v>0</v>
      </c>
      <c r="BH665" s="127" t="n">
        <f aca="false">IF(U665="sníž. přenesená",N665,0)</f>
        <v>0</v>
      </c>
      <c r="BI665" s="127" t="n">
        <f aca="false">IF(U665="nulová",N665,0)</f>
        <v>0</v>
      </c>
      <c r="BJ665" s="10" t="s">
        <v>93</v>
      </c>
      <c r="BK665" s="127" t="n">
        <f aca="false">ROUND(L665*K665,2)</f>
        <v>0</v>
      </c>
      <c r="BL665" s="10" t="s">
        <v>251</v>
      </c>
      <c r="BM665" s="10" t="s">
        <v>1588</v>
      </c>
    </row>
    <row r="666" s="213" customFormat="true" ht="16.5" hidden="false" customHeight="true" outlineLevel="0" collapsed="false">
      <c r="B666" s="214"/>
      <c r="C666" s="215"/>
      <c r="D666" s="215"/>
      <c r="E666" s="216"/>
      <c r="F666" s="217" t="s">
        <v>1589</v>
      </c>
      <c r="G666" s="217"/>
      <c r="H666" s="217"/>
      <c r="I666" s="217"/>
      <c r="J666" s="215"/>
      <c r="K666" s="218" t="n">
        <v>4.235</v>
      </c>
      <c r="L666" s="215"/>
      <c r="M666" s="215"/>
      <c r="N666" s="215"/>
      <c r="O666" s="215"/>
      <c r="P666" s="215"/>
      <c r="Q666" s="215"/>
      <c r="R666" s="219"/>
      <c r="T666" s="220"/>
      <c r="U666" s="215"/>
      <c r="V666" s="215"/>
      <c r="W666" s="215"/>
      <c r="X666" s="215"/>
      <c r="Y666" s="215"/>
      <c r="Z666" s="215"/>
      <c r="AA666" s="221"/>
      <c r="AT666" s="222" t="s">
        <v>179</v>
      </c>
      <c r="AU666" s="222" t="s">
        <v>112</v>
      </c>
      <c r="AV666" s="213" t="s">
        <v>112</v>
      </c>
      <c r="AW666" s="213" t="s">
        <v>39</v>
      </c>
      <c r="AX666" s="213" t="s">
        <v>85</v>
      </c>
      <c r="AY666" s="222" t="s">
        <v>171</v>
      </c>
    </row>
    <row r="667" customFormat="false" ht="16.5" hidden="false" customHeight="true" outlineLevel="0" collapsed="false">
      <c r="A667" s="213"/>
      <c r="B667" s="214"/>
      <c r="C667" s="215"/>
      <c r="D667" s="215"/>
      <c r="E667" s="216"/>
      <c r="F667" s="223" t="s">
        <v>1590</v>
      </c>
      <c r="G667" s="223"/>
      <c r="H667" s="223"/>
      <c r="I667" s="223"/>
      <c r="J667" s="215"/>
      <c r="K667" s="218" t="n">
        <v>5.525</v>
      </c>
      <c r="L667" s="215"/>
      <c r="M667" s="215"/>
      <c r="N667" s="215"/>
      <c r="O667" s="215"/>
      <c r="P667" s="215"/>
      <c r="Q667" s="215"/>
      <c r="R667" s="219"/>
      <c r="T667" s="220"/>
      <c r="U667" s="215"/>
      <c r="V667" s="215"/>
      <c r="W667" s="215"/>
      <c r="X667" s="215"/>
      <c r="Y667" s="215"/>
      <c r="Z667" s="215"/>
      <c r="AA667" s="221"/>
      <c r="AT667" s="222" t="s">
        <v>179</v>
      </c>
      <c r="AU667" s="222" t="s">
        <v>112</v>
      </c>
      <c r="AV667" s="213" t="s">
        <v>112</v>
      </c>
      <c r="AW667" s="213" t="s">
        <v>39</v>
      </c>
      <c r="AX667" s="213" t="s">
        <v>85</v>
      </c>
      <c r="AY667" s="222" t="s">
        <v>171</v>
      </c>
    </row>
    <row r="668" s="224" customFormat="true" ht="16.5" hidden="false" customHeight="true" outlineLevel="0" collapsed="false">
      <c r="B668" s="225"/>
      <c r="C668" s="226"/>
      <c r="D668" s="226"/>
      <c r="E668" s="227"/>
      <c r="F668" s="228" t="s">
        <v>1591</v>
      </c>
      <c r="G668" s="228"/>
      <c r="H668" s="228"/>
      <c r="I668" s="228"/>
      <c r="J668" s="226"/>
      <c r="K668" s="227"/>
      <c r="L668" s="226"/>
      <c r="M668" s="226"/>
      <c r="N668" s="226"/>
      <c r="O668" s="226"/>
      <c r="P668" s="226"/>
      <c r="Q668" s="226"/>
      <c r="R668" s="229"/>
      <c r="T668" s="230"/>
      <c r="U668" s="226"/>
      <c r="V668" s="226"/>
      <c r="W668" s="226"/>
      <c r="X668" s="226"/>
      <c r="Y668" s="226"/>
      <c r="Z668" s="226"/>
      <c r="AA668" s="231"/>
      <c r="AT668" s="232" t="s">
        <v>179</v>
      </c>
      <c r="AU668" s="232" t="s">
        <v>112</v>
      </c>
      <c r="AV668" s="224" t="s">
        <v>93</v>
      </c>
      <c r="AW668" s="224" t="s">
        <v>39</v>
      </c>
      <c r="AX668" s="224" t="s">
        <v>85</v>
      </c>
      <c r="AY668" s="232" t="s">
        <v>171</v>
      </c>
    </row>
    <row r="669" s="213" customFormat="true" ht="16.5" hidden="false" customHeight="true" outlineLevel="0" collapsed="false">
      <c r="B669" s="214"/>
      <c r="C669" s="215"/>
      <c r="D669" s="215"/>
      <c r="E669" s="216"/>
      <c r="F669" s="223" t="s">
        <v>1592</v>
      </c>
      <c r="G669" s="223"/>
      <c r="H669" s="223"/>
      <c r="I669" s="223"/>
      <c r="J669" s="215"/>
      <c r="K669" s="218" t="n">
        <v>2.625</v>
      </c>
      <c r="L669" s="215"/>
      <c r="M669" s="215"/>
      <c r="N669" s="215"/>
      <c r="O669" s="215"/>
      <c r="P669" s="215"/>
      <c r="Q669" s="215"/>
      <c r="R669" s="219"/>
      <c r="T669" s="220"/>
      <c r="U669" s="215"/>
      <c r="V669" s="215"/>
      <c r="W669" s="215"/>
      <c r="X669" s="215"/>
      <c r="Y669" s="215"/>
      <c r="Z669" s="215"/>
      <c r="AA669" s="221"/>
      <c r="AT669" s="222" t="s">
        <v>179</v>
      </c>
      <c r="AU669" s="222" t="s">
        <v>112</v>
      </c>
      <c r="AV669" s="213" t="s">
        <v>112</v>
      </c>
      <c r="AW669" s="213" t="s">
        <v>39</v>
      </c>
      <c r="AX669" s="213" t="s">
        <v>85</v>
      </c>
      <c r="AY669" s="222" t="s">
        <v>171</v>
      </c>
    </row>
    <row r="670" s="213" customFormat="true" ht="16.5" hidden="false" customHeight="true" outlineLevel="0" collapsed="false">
      <c r="B670" s="214"/>
      <c r="C670" s="215"/>
      <c r="D670" s="215"/>
      <c r="E670" s="216"/>
      <c r="F670" s="223" t="s">
        <v>1593</v>
      </c>
      <c r="G670" s="223"/>
      <c r="H670" s="223"/>
      <c r="I670" s="223"/>
      <c r="J670" s="215"/>
      <c r="K670" s="218" t="n">
        <v>2.725</v>
      </c>
      <c r="L670" s="215"/>
      <c r="M670" s="215"/>
      <c r="N670" s="215"/>
      <c r="O670" s="215"/>
      <c r="P670" s="215"/>
      <c r="Q670" s="215"/>
      <c r="R670" s="219"/>
      <c r="T670" s="220"/>
      <c r="U670" s="215"/>
      <c r="V670" s="215"/>
      <c r="W670" s="215"/>
      <c r="X670" s="215"/>
      <c r="Y670" s="215"/>
      <c r="Z670" s="215"/>
      <c r="AA670" s="221"/>
      <c r="AT670" s="222" t="s">
        <v>179</v>
      </c>
      <c r="AU670" s="222" t="s">
        <v>112</v>
      </c>
      <c r="AV670" s="213" t="s">
        <v>112</v>
      </c>
      <c r="AW670" s="213" t="s">
        <v>39</v>
      </c>
      <c r="AX670" s="213" t="s">
        <v>85</v>
      </c>
      <c r="AY670" s="222" t="s">
        <v>171</v>
      </c>
    </row>
    <row r="671" s="224" customFormat="true" ht="16.5" hidden="false" customHeight="true" outlineLevel="0" collapsed="false">
      <c r="B671" s="225"/>
      <c r="C671" s="226"/>
      <c r="D671" s="226"/>
      <c r="E671" s="227"/>
      <c r="F671" s="228" t="s">
        <v>1594</v>
      </c>
      <c r="G671" s="228"/>
      <c r="H671" s="228"/>
      <c r="I671" s="228"/>
      <c r="J671" s="226"/>
      <c r="K671" s="227"/>
      <c r="L671" s="226"/>
      <c r="M671" s="226"/>
      <c r="N671" s="226"/>
      <c r="O671" s="226"/>
      <c r="P671" s="226"/>
      <c r="Q671" s="226"/>
      <c r="R671" s="229"/>
      <c r="T671" s="230"/>
      <c r="U671" s="226"/>
      <c r="V671" s="226"/>
      <c r="W671" s="226"/>
      <c r="X671" s="226"/>
      <c r="Y671" s="226"/>
      <c r="Z671" s="226"/>
      <c r="AA671" s="231"/>
      <c r="AT671" s="232" t="s">
        <v>179</v>
      </c>
      <c r="AU671" s="232" t="s">
        <v>112</v>
      </c>
      <c r="AV671" s="224" t="s">
        <v>93</v>
      </c>
      <c r="AW671" s="224" t="s">
        <v>39</v>
      </c>
      <c r="AX671" s="224" t="s">
        <v>85</v>
      </c>
      <c r="AY671" s="232" t="s">
        <v>171</v>
      </c>
    </row>
    <row r="672" s="233" customFormat="true" ht="16.5" hidden="false" customHeight="true" outlineLevel="0" collapsed="false">
      <c r="B672" s="234"/>
      <c r="C672" s="235"/>
      <c r="D672" s="235"/>
      <c r="E672" s="236"/>
      <c r="F672" s="237" t="s">
        <v>219</v>
      </c>
      <c r="G672" s="237"/>
      <c r="H672" s="237"/>
      <c r="I672" s="237"/>
      <c r="J672" s="235"/>
      <c r="K672" s="238" t="n">
        <v>15.11</v>
      </c>
      <c r="L672" s="235"/>
      <c r="M672" s="235"/>
      <c r="N672" s="235"/>
      <c r="O672" s="235"/>
      <c r="P672" s="235"/>
      <c r="Q672" s="235"/>
      <c r="R672" s="239"/>
      <c r="T672" s="240"/>
      <c r="U672" s="235"/>
      <c r="V672" s="235"/>
      <c r="W672" s="235"/>
      <c r="X672" s="235"/>
      <c r="Y672" s="235"/>
      <c r="Z672" s="235"/>
      <c r="AA672" s="241"/>
      <c r="AT672" s="242" t="s">
        <v>179</v>
      </c>
      <c r="AU672" s="242" t="s">
        <v>112</v>
      </c>
      <c r="AV672" s="233" t="s">
        <v>176</v>
      </c>
      <c r="AW672" s="233" t="s">
        <v>39</v>
      </c>
      <c r="AX672" s="233" t="s">
        <v>93</v>
      </c>
      <c r="AY672" s="242" t="s">
        <v>171</v>
      </c>
    </row>
    <row r="673" s="32" customFormat="true" ht="38.25" hidden="false" customHeight="true" outlineLevel="0" collapsed="false">
      <c r="B673" s="33"/>
      <c r="C673" s="203" t="s">
        <v>897</v>
      </c>
      <c r="D673" s="203" t="s">
        <v>172</v>
      </c>
      <c r="E673" s="204" t="s">
        <v>1595</v>
      </c>
      <c r="F673" s="205" t="s">
        <v>1596</v>
      </c>
      <c r="G673" s="205"/>
      <c r="H673" s="205"/>
      <c r="I673" s="205"/>
      <c r="J673" s="206" t="s">
        <v>330</v>
      </c>
      <c r="K673" s="207" t="n">
        <v>15.11</v>
      </c>
      <c r="L673" s="208" t="n">
        <v>0</v>
      </c>
      <c r="M673" s="208"/>
      <c r="N673" s="209" t="n">
        <f aca="false">ROUND(L673*K673,2)</f>
        <v>0</v>
      </c>
      <c r="O673" s="209"/>
      <c r="P673" s="209"/>
      <c r="Q673" s="209"/>
      <c r="R673" s="35"/>
      <c r="T673" s="210"/>
      <c r="U673" s="44" t="s">
        <v>50</v>
      </c>
      <c r="V673" s="34"/>
      <c r="W673" s="211" t="n">
        <f aca="false">V673*K673</f>
        <v>0</v>
      </c>
      <c r="X673" s="211" t="n">
        <v>5E-005</v>
      </c>
      <c r="Y673" s="211" t="n">
        <f aca="false">X673*K673</f>
        <v>0.0007555</v>
      </c>
      <c r="Z673" s="211" t="n">
        <v>0</v>
      </c>
      <c r="AA673" s="212" t="n">
        <f aca="false">Z673*K673</f>
        <v>0</v>
      </c>
      <c r="AR673" s="10" t="s">
        <v>251</v>
      </c>
      <c r="AT673" s="10" t="s">
        <v>172</v>
      </c>
      <c r="AU673" s="10" t="s">
        <v>112</v>
      </c>
      <c r="AY673" s="10" t="s">
        <v>171</v>
      </c>
      <c r="BE673" s="127" t="n">
        <f aca="false">IF(U673="základní",N673,0)</f>
        <v>0</v>
      </c>
      <c r="BF673" s="127" t="n">
        <f aca="false">IF(U673="snížená",N673,0)</f>
        <v>0</v>
      </c>
      <c r="BG673" s="127" t="n">
        <f aca="false">IF(U673="zákl. přenesená",N673,0)</f>
        <v>0</v>
      </c>
      <c r="BH673" s="127" t="n">
        <f aca="false">IF(U673="sníž. přenesená",N673,0)</f>
        <v>0</v>
      </c>
      <c r="BI673" s="127" t="n">
        <f aca="false">IF(U673="nulová",N673,0)</f>
        <v>0</v>
      </c>
      <c r="BJ673" s="10" t="s">
        <v>93</v>
      </c>
      <c r="BK673" s="127" t="n">
        <f aca="false">ROUND(L673*K673,2)</f>
        <v>0</v>
      </c>
      <c r="BL673" s="10" t="s">
        <v>251</v>
      </c>
      <c r="BM673" s="10" t="s">
        <v>1597</v>
      </c>
    </row>
    <row r="674" s="213" customFormat="true" ht="16.5" hidden="false" customHeight="true" outlineLevel="0" collapsed="false">
      <c r="B674" s="214"/>
      <c r="C674" s="215"/>
      <c r="D674" s="215"/>
      <c r="E674" s="216"/>
      <c r="F674" s="217" t="s">
        <v>1589</v>
      </c>
      <c r="G674" s="217"/>
      <c r="H674" s="217"/>
      <c r="I674" s="217"/>
      <c r="J674" s="215"/>
      <c r="K674" s="218" t="n">
        <v>4.235</v>
      </c>
      <c r="L674" s="215"/>
      <c r="M674" s="215"/>
      <c r="N674" s="215"/>
      <c r="O674" s="215"/>
      <c r="P674" s="215"/>
      <c r="Q674" s="215"/>
      <c r="R674" s="219"/>
      <c r="T674" s="220"/>
      <c r="U674" s="215"/>
      <c r="V674" s="215"/>
      <c r="W674" s="215"/>
      <c r="X674" s="215"/>
      <c r="Y674" s="215"/>
      <c r="Z674" s="215"/>
      <c r="AA674" s="221"/>
      <c r="AT674" s="222" t="s">
        <v>179</v>
      </c>
      <c r="AU674" s="222" t="s">
        <v>112</v>
      </c>
      <c r="AV674" s="213" t="s">
        <v>112</v>
      </c>
      <c r="AW674" s="213" t="s">
        <v>39</v>
      </c>
      <c r="AX674" s="213" t="s">
        <v>85</v>
      </c>
      <c r="AY674" s="222" t="s">
        <v>171</v>
      </c>
    </row>
    <row r="675" customFormat="false" ht="16.5" hidden="false" customHeight="true" outlineLevel="0" collapsed="false">
      <c r="A675" s="213"/>
      <c r="B675" s="214"/>
      <c r="C675" s="215"/>
      <c r="D675" s="215"/>
      <c r="E675" s="216"/>
      <c r="F675" s="223" t="s">
        <v>1590</v>
      </c>
      <c r="G675" s="223"/>
      <c r="H675" s="223"/>
      <c r="I675" s="223"/>
      <c r="J675" s="215"/>
      <c r="K675" s="218" t="n">
        <v>5.525</v>
      </c>
      <c r="L675" s="215"/>
      <c r="M675" s="215"/>
      <c r="N675" s="215"/>
      <c r="O675" s="215"/>
      <c r="P675" s="215"/>
      <c r="Q675" s="215"/>
      <c r="R675" s="219"/>
      <c r="T675" s="220"/>
      <c r="U675" s="215"/>
      <c r="V675" s="215"/>
      <c r="W675" s="215"/>
      <c r="X675" s="215"/>
      <c r="Y675" s="215"/>
      <c r="Z675" s="215"/>
      <c r="AA675" s="221"/>
      <c r="AT675" s="222" t="s">
        <v>179</v>
      </c>
      <c r="AU675" s="222" t="s">
        <v>112</v>
      </c>
      <c r="AV675" s="213" t="s">
        <v>112</v>
      </c>
      <c r="AW675" s="213" t="s">
        <v>39</v>
      </c>
      <c r="AX675" s="213" t="s">
        <v>85</v>
      </c>
      <c r="AY675" s="222" t="s">
        <v>171</v>
      </c>
    </row>
    <row r="676" s="224" customFormat="true" ht="16.5" hidden="false" customHeight="true" outlineLevel="0" collapsed="false">
      <c r="B676" s="225"/>
      <c r="C676" s="226"/>
      <c r="D676" s="226"/>
      <c r="E676" s="227"/>
      <c r="F676" s="228" t="s">
        <v>1591</v>
      </c>
      <c r="G676" s="228"/>
      <c r="H676" s="228"/>
      <c r="I676" s="228"/>
      <c r="J676" s="226"/>
      <c r="K676" s="227"/>
      <c r="L676" s="226"/>
      <c r="M676" s="226"/>
      <c r="N676" s="226"/>
      <c r="O676" s="226"/>
      <c r="P676" s="226"/>
      <c r="Q676" s="226"/>
      <c r="R676" s="229"/>
      <c r="T676" s="230"/>
      <c r="U676" s="226"/>
      <c r="V676" s="226"/>
      <c r="W676" s="226"/>
      <c r="X676" s="226"/>
      <c r="Y676" s="226"/>
      <c r="Z676" s="226"/>
      <c r="AA676" s="231"/>
      <c r="AT676" s="232" t="s">
        <v>179</v>
      </c>
      <c r="AU676" s="232" t="s">
        <v>112</v>
      </c>
      <c r="AV676" s="224" t="s">
        <v>93</v>
      </c>
      <c r="AW676" s="224" t="s">
        <v>39</v>
      </c>
      <c r="AX676" s="224" t="s">
        <v>85</v>
      </c>
      <c r="AY676" s="232" t="s">
        <v>171</v>
      </c>
    </row>
    <row r="677" s="213" customFormat="true" ht="16.5" hidden="false" customHeight="true" outlineLevel="0" collapsed="false">
      <c r="B677" s="214"/>
      <c r="C677" s="215"/>
      <c r="D677" s="215"/>
      <c r="E677" s="216"/>
      <c r="F677" s="223" t="s">
        <v>1592</v>
      </c>
      <c r="G677" s="223"/>
      <c r="H677" s="223"/>
      <c r="I677" s="223"/>
      <c r="J677" s="215"/>
      <c r="K677" s="218" t="n">
        <v>2.625</v>
      </c>
      <c r="L677" s="215"/>
      <c r="M677" s="215"/>
      <c r="N677" s="215"/>
      <c r="O677" s="215"/>
      <c r="P677" s="215"/>
      <c r="Q677" s="215"/>
      <c r="R677" s="219"/>
      <c r="T677" s="220"/>
      <c r="U677" s="215"/>
      <c r="V677" s="215"/>
      <c r="W677" s="215"/>
      <c r="X677" s="215"/>
      <c r="Y677" s="215"/>
      <c r="Z677" s="215"/>
      <c r="AA677" s="221"/>
      <c r="AT677" s="222" t="s">
        <v>179</v>
      </c>
      <c r="AU677" s="222" t="s">
        <v>112</v>
      </c>
      <c r="AV677" s="213" t="s">
        <v>112</v>
      </c>
      <c r="AW677" s="213" t="s">
        <v>39</v>
      </c>
      <c r="AX677" s="213" t="s">
        <v>85</v>
      </c>
      <c r="AY677" s="222" t="s">
        <v>171</v>
      </c>
    </row>
    <row r="678" s="213" customFormat="true" ht="16.5" hidden="false" customHeight="true" outlineLevel="0" collapsed="false">
      <c r="B678" s="214"/>
      <c r="C678" s="215"/>
      <c r="D678" s="215"/>
      <c r="E678" s="216"/>
      <c r="F678" s="223" t="s">
        <v>1593</v>
      </c>
      <c r="G678" s="223"/>
      <c r="H678" s="223"/>
      <c r="I678" s="223"/>
      <c r="J678" s="215"/>
      <c r="K678" s="218" t="n">
        <v>2.725</v>
      </c>
      <c r="L678" s="215"/>
      <c r="M678" s="215"/>
      <c r="N678" s="215"/>
      <c r="O678" s="215"/>
      <c r="P678" s="215"/>
      <c r="Q678" s="215"/>
      <c r="R678" s="219"/>
      <c r="T678" s="220"/>
      <c r="U678" s="215"/>
      <c r="V678" s="215"/>
      <c r="W678" s="215"/>
      <c r="X678" s="215"/>
      <c r="Y678" s="215"/>
      <c r="Z678" s="215"/>
      <c r="AA678" s="221"/>
      <c r="AT678" s="222" t="s">
        <v>179</v>
      </c>
      <c r="AU678" s="222" t="s">
        <v>112</v>
      </c>
      <c r="AV678" s="213" t="s">
        <v>112</v>
      </c>
      <c r="AW678" s="213" t="s">
        <v>39</v>
      </c>
      <c r="AX678" s="213" t="s">
        <v>85</v>
      </c>
      <c r="AY678" s="222" t="s">
        <v>171</v>
      </c>
    </row>
    <row r="679" s="224" customFormat="true" ht="16.5" hidden="false" customHeight="true" outlineLevel="0" collapsed="false">
      <c r="B679" s="225"/>
      <c r="C679" s="226"/>
      <c r="D679" s="226"/>
      <c r="E679" s="227"/>
      <c r="F679" s="228" t="s">
        <v>1594</v>
      </c>
      <c r="G679" s="228"/>
      <c r="H679" s="228"/>
      <c r="I679" s="228"/>
      <c r="J679" s="226"/>
      <c r="K679" s="227"/>
      <c r="L679" s="226"/>
      <c r="M679" s="226"/>
      <c r="N679" s="226"/>
      <c r="O679" s="226"/>
      <c r="P679" s="226"/>
      <c r="Q679" s="226"/>
      <c r="R679" s="229"/>
      <c r="T679" s="230"/>
      <c r="U679" s="226"/>
      <c r="V679" s="226"/>
      <c r="W679" s="226"/>
      <c r="X679" s="226"/>
      <c r="Y679" s="226"/>
      <c r="Z679" s="226"/>
      <c r="AA679" s="231"/>
      <c r="AT679" s="232" t="s">
        <v>179</v>
      </c>
      <c r="AU679" s="232" t="s">
        <v>112</v>
      </c>
      <c r="AV679" s="224" t="s">
        <v>93</v>
      </c>
      <c r="AW679" s="224" t="s">
        <v>39</v>
      </c>
      <c r="AX679" s="224" t="s">
        <v>85</v>
      </c>
      <c r="AY679" s="232" t="s">
        <v>171</v>
      </c>
    </row>
    <row r="680" s="233" customFormat="true" ht="16.5" hidden="false" customHeight="true" outlineLevel="0" collapsed="false">
      <c r="B680" s="234"/>
      <c r="C680" s="235"/>
      <c r="D680" s="235"/>
      <c r="E680" s="236"/>
      <c r="F680" s="237" t="s">
        <v>219</v>
      </c>
      <c r="G680" s="237"/>
      <c r="H680" s="237"/>
      <c r="I680" s="237"/>
      <c r="J680" s="235"/>
      <c r="K680" s="238" t="n">
        <v>15.11</v>
      </c>
      <c r="L680" s="235"/>
      <c r="M680" s="235"/>
      <c r="N680" s="235"/>
      <c r="O680" s="235"/>
      <c r="P680" s="235"/>
      <c r="Q680" s="235"/>
      <c r="R680" s="239"/>
      <c r="T680" s="240"/>
      <c r="U680" s="235"/>
      <c r="V680" s="235"/>
      <c r="W680" s="235"/>
      <c r="X680" s="235"/>
      <c r="Y680" s="235"/>
      <c r="Z680" s="235"/>
      <c r="AA680" s="241"/>
      <c r="AT680" s="242" t="s">
        <v>179</v>
      </c>
      <c r="AU680" s="242" t="s">
        <v>112</v>
      </c>
      <c r="AV680" s="233" t="s">
        <v>176</v>
      </c>
      <c r="AW680" s="233" t="s">
        <v>39</v>
      </c>
      <c r="AX680" s="233" t="s">
        <v>93</v>
      </c>
      <c r="AY680" s="242" t="s">
        <v>171</v>
      </c>
    </row>
    <row r="681" s="32" customFormat="true" ht="16.5" hidden="false" customHeight="true" outlineLevel="0" collapsed="false">
      <c r="B681" s="33"/>
      <c r="C681" s="243" t="s">
        <v>899</v>
      </c>
      <c r="D681" s="243" t="s">
        <v>243</v>
      </c>
      <c r="E681" s="244" t="s">
        <v>1598</v>
      </c>
      <c r="F681" s="245" t="s">
        <v>1599</v>
      </c>
      <c r="G681" s="245"/>
      <c r="H681" s="245"/>
      <c r="I681" s="245"/>
      <c r="J681" s="246" t="s">
        <v>330</v>
      </c>
      <c r="K681" s="247" t="n">
        <v>16.621</v>
      </c>
      <c r="L681" s="248" t="n">
        <v>0</v>
      </c>
      <c r="M681" s="248"/>
      <c r="N681" s="249" t="n">
        <f aca="false">ROUND(L681*K681,2)</f>
        <v>0</v>
      </c>
      <c r="O681" s="249"/>
      <c r="P681" s="249"/>
      <c r="Q681" s="249"/>
      <c r="R681" s="35"/>
      <c r="T681" s="210"/>
      <c r="U681" s="44" t="s">
        <v>50</v>
      </c>
      <c r="V681" s="34"/>
      <c r="W681" s="211" t="n">
        <f aca="false">V681*K681</f>
        <v>0</v>
      </c>
      <c r="X681" s="211" t="n">
        <v>0.0002</v>
      </c>
      <c r="Y681" s="211" t="n">
        <f aca="false">X681*K681</f>
        <v>0.0033242</v>
      </c>
      <c r="Z681" s="211" t="n">
        <v>0</v>
      </c>
      <c r="AA681" s="212" t="n">
        <f aca="false">Z681*K681</f>
        <v>0</v>
      </c>
      <c r="AR681" s="10" t="s">
        <v>375</v>
      </c>
      <c r="AT681" s="10" t="s">
        <v>243</v>
      </c>
      <c r="AU681" s="10" t="s">
        <v>112</v>
      </c>
      <c r="AY681" s="10" t="s">
        <v>171</v>
      </c>
      <c r="BE681" s="127" t="n">
        <f aca="false">IF(U681="základní",N681,0)</f>
        <v>0</v>
      </c>
      <c r="BF681" s="127" t="n">
        <f aca="false">IF(U681="snížená",N681,0)</f>
        <v>0</v>
      </c>
      <c r="BG681" s="127" t="n">
        <f aca="false">IF(U681="zákl. přenesená",N681,0)</f>
        <v>0</v>
      </c>
      <c r="BH681" s="127" t="n">
        <f aca="false">IF(U681="sníž. přenesená",N681,0)</f>
        <v>0</v>
      </c>
      <c r="BI681" s="127" t="n">
        <f aca="false">IF(U681="nulová",N681,0)</f>
        <v>0</v>
      </c>
      <c r="BJ681" s="10" t="s">
        <v>93</v>
      </c>
      <c r="BK681" s="127" t="n">
        <f aca="false">ROUND(L681*K681,2)</f>
        <v>0</v>
      </c>
      <c r="BL681" s="10" t="s">
        <v>251</v>
      </c>
      <c r="BM681" s="10" t="s">
        <v>1600</v>
      </c>
    </row>
    <row r="682" customFormat="false" ht="25.5" hidden="false" customHeight="true" outlineLevel="0" collapsed="false">
      <c r="A682" s="32"/>
      <c r="B682" s="33"/>
      <c r="C682" s="203" t="s">
        <v>903</v>
      </c>
      <c r="D682" s="203" t="s">
        <v>172</v>
      </c>
      <c r="E682" s="204" t="s">
        <v>1601</v>
      </c>
      <c r="F682" s="205" t="s">
        <v>1602</v>
      </c>
      <c r="G682" s="205"/>
      <c r="H682" s="205"/>
      <c r="I682" s="205"/>
      <c r="J682" s="206" t="s">
        <v>325</v>
      </c>
      <c r="K682" s="207" t="n">
        <v>2</v>
      </c>
      <c r="L682" s="208" t="n">
        <v>0</v>
      </c>
      <c r="M682" s="208"/>
      <c r="N682" s="209" t="n">
        <f aca="false">ROUND(L682*K682,2)</f>
        <v>0</v>
      </c>
      <c r="O682" s="209"/>
      <c r="P682" s="209"/>
      <c r="Q682" s="209"/>
      <c r="R682" s="35"/>
      <c r="T682" s="210"/>
      <c r="U682" s="44" t="s">
        <v>50</v>
      </c>
      <c r="V682" s="34"/>
      <c r="W682" s="211" t="n">
        <f aca="false">V682*K682</f>
        <v>0</v>
      </c>
      <c r="X682" s="211" t="n">
        <v>7E-005</v>
      </c>
      <c r="Y682" s="211" t="n">
        <f aca="false">X682*K682</f>
        <v>0.00014</v>
      </c>
      <c r="Z682" s="211" t="n">
        <v>0</v>
      </c>
      <c r="AA682" s="212" t="n">
        <f aca="false">Z682*K682</f>
        <v>0</v>
      </c>
      <c r="AR682" s="10" t="s">
        <v>251</v>
      </c>
      <c r="AT682" s="10" t="s">
        <v>172</v>
      </c>
      <c r="AU682" s="10" t="s">
        <v>112</v>
      </c>
      <c r="AY682" s="10" t="s">
        <v>171</v>
      </c>
      <c r="BE682" s="127" t="n">
        <f aca="false">IF(U682="základní",N682,0)</f>
        <v>0</v>
      </c>
      <c r="BF682" s="127" t="n">
        <f aca="false">IF(U682="snížená",N682,0)</f>
        <v>0</v>
      </c>
      <c r="BG682" s="127" t="n">
        <f aca="false">IF(U682="zákl. přenesená",N682,0)</f>
        <v>0</v>
      </c>
      <c r="BH682" s="127" t="n">
        <f aca="false">IF(U682="sníž. přenesená",N682,0)</f>
        <v>0</v>
      </c>
      <c r="BI682" s="127" t="n">
        <f aca="false">IF(U682="nulová",N682,0)</f>
        <v>0</v>
      </c>
      <c r="BJ682" s="10" t="s">
        <v>93</v>
      </c>
      <c r="BK682" s="127" t="n">
        <f aca="false">ROUND(L682*K682,2)</f>
        <v>0</v>
      </c>
      <c r="BL682" s="10" t="s">
        <v>251</v>
      </c>
      <c r="BM682" s="10" t="s">
        <v>1603</v>
      </c>
    </row>
    <row r="683" s="213" customFormat="true" ht="16.5" hidden="false" customHeight="true" outlineLevel="0" collapsed="false">
      <c r="B683" s="214"/>
      <c r="C683" s="215"/>
      <c r="D683" s="215"/>
      <c r="E683" s="216"/>
      <c r="F683" s="217" t="s">
        <v>112</v>
      </c>
      <c r="G683" s="217"/>
      <c r="H683" s="217"/>
      <c r="I683" s="217"/>
      <c r="J683" s="215"/>
      <c r="K683" s="218" t="n">
        <v>2</v>
      </c>
      <c r="L683" s="215"/>
      <c r="M683" s="215"/>
      <c r="N683" s="215"/>
      <c r="O683" s="215"/>
      <c r="P683" s="215"/>
      <c r="Q683" s="215"/>
      <c r="R683" s="219"/>
      <c r="T683" s="220"/>
      <c r="U683" s="215"/>
      <c r="V683" s="215"/>
      <c r="W683" s="215"/>
      <c r="X683" s="215"/>
      <c r="Y683" s="215"/>
      <c r="Z683" s="215"/>
      <c r="AA683" s="221"/>
      <c r="AT683" s="222" t="s">
        <v>179</v>
      </c>
      <c r="AU683" s="222" t="s">
        <v>112</v>
      </c>
      <c r="AV683" s="213" t="s">
        <v>112</v>
      </c>
      <c r="AW683" s="213" t="s">
        <v>39</v>
      </c>
      <c r="AX683" s="213" t="s">
        <v>85</v>
      </c>
      <c r="AY683" s="222" t="s">
        <v>171</v>
      </c>
    </row>
    <row r="684" s="224" customFormat="true" ht="16.5" hidden="false" customHeight="true" outlineLevel="0" collapsed="false">
      <c r="B684" s="225"/>
      <c r="C684" s="226"/>
      <c r="D684" s="226"/>
      <c r="E684" s="227"/>
      <c r="F684" s="228" t="s">
        <v>1604</v>
      </c>
      <c r="G684" s="228"/>
      <c r="H684" s="228"/>
      <c r="I684" s="228"/>
      <c r="J684" s="226"/>
      <c r="K684" s="227"/>
      <c r="L684" s="226"/>
      <c r="M684" s="226"/>
      <c r="N684" s="226"/>
      <c r="O684" s="226"/>
      <c r="P684" s="226"/>
      <c r="Q684" s="226"/>
      <c r="R684" s="229"/>
      <c r="T684" s="230"/>
      <c r="U684" s="226"/>
      <c r="V684" s="226"/>
      <c r="W684" s="226"/>
      <c r="X684" s="226"/>
      <c r="Y684" s="226"/>
      <c r="Z684" s="226"/>
      <c r="AA684" s="231"/>
      <c r="AT684" s="232" t="s">
        <v>179</v>
      </c>
      <c r="AU684" s="232" t="s">
        <v>112</v>
      </c>
      <c r="AV684" s="224" t="s">
        <v>93</v>
      </c>
      <c r="AW684" s="224" t="s">
        <v>39</v>
      </c>
      <c r="AX684" s="224" t="s">
        <v>85</v>
      </c>
      <c r="AY684" s="232" t="s">
        <v>171</v>
      </c>
    </row>
    <row r="685" s="233" customFormat="true" ht="16.5" hidden="false" customHeight="true" outlineLevel="0" collapsed="false">
      <c r="B685" s="234"/>
      <c r="C685" s="235"/>
      <c r="D685" s="235"/>
      <c r="E685" s="236"/>
      <c r="F685" s="237" t="s">
        <v>219</v>
      </c>
      <c r="G685" s="237"/>
      <c r="H685" s="237"/>
      <c r="I685" s="237"/>
      <c r="J685" s="235"/>
      <c r="K685" s="238" t="n">
        <v>2</v>
      </c>
      <c r="L685" s="235"/>
      <c r="M685" s="235"/>
      <c r="N685" s="235"/>
      <c r="O685" s="235"/>
      <c r="P685" s="235"/>
      <c r="Q685" s="235"/>
      <c r="R685" s="239"/>
      <c r="T685" s="240"/>
      <c r="U685" s="235"/>
      <c r="V685" s="235"/>
      <c r="W685" s="235"/>
      <c r="X685" s="235"/>
      <c r="Y685" s="235"/>
      <c r="Z685" s="235"/>
      <c r="AA685" s="241"/>
      <c r="AT685" s="242" t="s">
        <v>179</v>
      </c>
      <c r="AU685" s="242" t="s">
        <v>112</v>
      </c>
      <c r="AV685" s="233" t="s">
        <v>176</v>
      </c>
      <c r="AW685" s="233" t="s">
        <v>39</v>
      </c>
      <c r="AX685" s="233" t="s">
        <v>93</v>
      </c>
      <c r="AY685" s="242" t="s">
        <v>171</v>
      </c>
    </row>
    <row r="686" s="32" customFormat="true" ht="16.5" hidden="false" customHeight="true" outlineLevel="0" collapsed="false">
      <c r="B686" s="33"/>
      <c r="C686" s="243" t="s">
        <v>908</v>
      </c>
      <c r="D686" s="243" t="s">
        <v>243</v>
      </c>
      <c r="E686" s="244" t="s">
        <v>1605</v>
      </c>
      <c r="F686" s="245" t="s">
        <v>1606</v>
      </c>
      <c r="G686" s="245"/>
      <c r="H686" s="245"/>
      <c r="I686" s="245"/>
      <c r="J686" s="246" t="s">
        <v>261</v>
      </c>
      <c r="K686" s="247" t="n">
        <v>1.265</v>
      </c>
      <c r="L686" s="248" t="n">
        <v>0</v>
      </c>
      <c r="M686" s="248"/>
      <c r="N686" s="249" t="n">
        <f aca="false">ROUND(L686*K686,2)</f>
        <v>0</v>
      </c>
      <c r="O686" s="249"/>
      <c r="P686" s="249"/>
      <c r="Q686" s="249"/>
      <c r="R686" s="35"/>
      <c r="T686" s="210"/>
      <c r="U686" s="44" t="s">
        <v>50</v>
      </c>
      <c r="V686" s="34"/>
      <c r="W686" s="211" t="n">
        <f aca="false">V686*K686</f>
        <v>0</v>
      </c>
      <c r="X686" s="211" t="n">
        <v>0.01575</v>
      </c>
      <c r="Y686" s="211" t="n">
        <f aca="false">X686*K686</f>
        <v>0.01992375</v>
      </c>
      <c r="Z686" s="211" t="n">
        <v>0</v>
      </c>
      <c r="AA686" s="212" t="n">
        <f aca="false">Z686*K686</f>
        <v>0</v>
      </c>
      <c r="AR686" s="10" t="s">
        <v>375</v>
      </c>
      <c r="AT686" s="10" t="s">
        <v>243</v>
      </c>
      <c r="AU686" s="10" t="s">
        <v>112</v>
      </c>
      <c r="AY686" s="10" t="s">
        <v>171</v>
      </c>
      <c r="BE686" s="127" t="n">
        <f aca="false">IF(U686="základní",N686,0)</f>
        <v>0</v>
      </c>
      <c r="BF686" s="127" t="n">
        <f aca="false">IF(U686="snížená",N686,0)</f>
        <v>0</v>
      </c>
      <c r="BG686" s="127" t="n">
        <f aca="false">IF(U686="zákl. přenesená",N686,0)</f>
        <v>0</v>
      </c>
      <c r="BH686" s="127" t="n">
        <f aca="false">IF(U686="sníž. přenesená",N686,0)</f>
        <v>0</v>
      </c>
      <c r="BI686" s="127" t="n">
        <f aca="false">IF(U686="nulová",N686,0)</f>
        <v>0</v>
      </c>
      <c r="BJ686" s="10" t="s">
        <v>93</v>
      </c>
      <c r="BK686" s="127" t="n">
        <f aca="false">ROUND(L686*K686,2)</f>
        <v>0</v>
      </c>
      <c r="BL686" s="10" t="s">
        <v>251</v>
      </c>
      <c r="BM686" s="10" t="s">
        <v>1607</v>
      </c>
    </row>
    <row r="687" customFormat="false" ht="38.25" hidden="false" customHeight="true" outlineLevel="0" collapsed="false">
      <c r="A687" s="32"/>
      <c r="B687" s="33"/>
      <c r="C687" s="203" t="s">
        <v>912</v>
      </c>
      <c r="D687" s="203" t="s">
        <v>172</v>
      </c>
      <c r="E687" s="204" t="s">
        <v>1608</v>
      </c>
      <c r="F687" s="205" t="s">
        <v>1609</v>
      </c>
      <c r="G687" s="205"/>
      <c r="H687" s="205"/>
      <c r="I687" s="205"/>
      <c r="J687" s="206" t="s">
        <v>261</v>
      </c>
      <c r="K687" s="207" t="n">
        <v>16.293</v>
      </c>
      <c r="L687" s="208" t="n">
        <v>0</v>
      </c>
      <c r="M687" s="208"/>
      <c r="N687" s="209" t="n">
        <f aca="false">ROUND(L687*K687,2)</f>
        <v>0</v>
      </c>
      <c r="O687" s="209"/>
      <c r="P687" s="209"/>
      <c r="Q687" s="209"/>
      <c r="R687" s="35"/>
      <c r="T687" s="210"/>
      <c r="U687" s="44" t="s">
        <v>50</v>
      </c>
      <c r="V687" s="34"/>
      <c r="W687" s="211" t="n">
        <f aca="false">V687*K687</f>
        <v>0</v>
      </c>
      <c r="X687" s="211" t="n">
        <v>0.00112</v>
      </c>
      <c r="Y687" s="211" t="n">
        <f aca="false">X687*K687</f>
        <v>0.01824816</v>
      </c>
      <c r="Z687" s="211" t="n">
        <v>0</v>
      </c>
      <c r="AA687" s="212" t="n">
        <f aca="false">Z687*K687</f>
        <v>0</v>
      </c>
      <c r="AR687" s="10" t="s">
        <v>251</v>
      </c>
      <c r="AT687" s="10" t="s">
        <v>172</v>
      </c>
      <c r="AU687" s="10" t="s">
        <v>112</v>
      </c>
      <c r="AY687" s="10" t="s">
        <v>171</v>
      </c>
      <c r="BE687" s="127" t="n">
        <f aca="false">IF(U687="základní",N687,0)</f>
        <v>0</v>
      </c>
      <c r="BF687" s="127" t="n">
        <f aca="false">IF(U687="snížená",N687,0)</f>
        <v>0</v>
      </c>
      <c r="BG687" s="127" t="n">
        <f aca="false">IF(U687="zákl. přenesená",N687,0)</f>
        <v>0</v>
      </c>
      <c r="BH687" s="127" t="n">
        <f aca="false">IF(U687="sníž. přenesená",N687,0)</f>
        <v>0</v>
      </c>
      <c r="BI687" s="127" t="n">
        <f aca="false">IF(U687="nulová",N687,0)</f>
        <v>0</v>
      </c>
      <c r="BJ687" s="10" t="s">
        <v>93</v>
      </c>
      <c r="BK687" s="127" t="n">
        <f aca="false">ROUND(L687*K687,2)</f>
        <v>0</v>
      </c>
      <c r="BL687" s="10" t="s">
        <v>251</v>
      </c>
      <c r="BM687" s="10" t="s">
        <v>1610</v>
      </c>
    </row>
    <row r="688" s="213" customFormat="true" ht="16.5" hidden="false" customHeight="true" outlineLevel="0" collapsed="false">
      <c r="B688" s="214"/>
      <c r="C688" s="215"/>
      <c r="D688" s="215"/>
      <c r="E688" s="216"/>
      <c r="F688" s="217" t="s">
        <v>1611</v>
      </c>
      <c r="G688" s="217"/>
      <c r="H688" s="217"/>
      <c r="I688" s="217"/>
      <c r="J688" s="215"/>
      <c r="K688" s="218" t="n">
        <v>21.021</v>
      </c>
      <c r="L688" s="215"/>
      <c r="M688" s="215"/>
      <c r="N688" s="215"/>
      <c r="O688" s="215"/>
      <c r="P688" s="215"/>
      <c r="Q688" s="215"/>
      <c r="R688" s="219"/>
      <c r="T688" s="220"/>
      <c r="U688" s="215"/>
      <c r="V688" s="215"/>
      <c r="W688" s="215"/>
      <c r="X688" s="215"/>
      <c r="Y688" s="215"/>
      <c r="Z688" s="215"/>
      <c r="AA688" s="221"/>
      <c r="AT688" s="222" t="s">
        <v>179</v>
      </c>
      <c r="AU688" s="222" t="s">
        <v>112</v>
      </c>
      <c r="AV688" s="213" t="s">
        <v>112</v>
      </c>
      <c r="AW688" s="213" t="s">
        <v>39</v>
      </c>
      <c r="AX688" s="213" t="s">
        <v>85</v>
      </c>
      <c r="AY688" s="222" t="s">
        <v>171</v>
      </c>
    </row>
    <row r="689" customFormat="false" ht="25.5" hidden="false" customHeight="true" outlineLevel="0" collapsed="false">
      <c r="A689" s="213"/>
      <c r="B689" s="214"/>
      <c r="C689" s="215"/>
      <c r="D689" s="215"/>
      <c r="E689" s="216"/>
      <c r="F689" s="223" t="s">
        <v>1474</v>
      </c>
      <c r="G689" s="223"/>
      <c r="H689" s="223"/>
      <c r="I689" s="223"/>
      <c r="J689" s="215"/>
      <c r="K689" s="218" t="n">
        <v>-4.728</v>
      </c>
      <c r="L689" s="215"/>
      <c r="M689" s="215"/>
      <c r="N689" s="215"/>
      <c r="O689" s="215"/>
      <c r="P689" s="215"/>
      <c r="Q689" s="215"/>
      <c r="R689" s="219"/>
      <c r="T689" s="220"/>
      <c r="U689" s="215"/>
      <c r="V689" s="215"/>
      <c r="W689" s="215"/>
      <c r="X689" s="215"/>
      <c r="Y689" s="215"/>
      <c r="Z689" s="215"/>
      <c r="AA689" s="221"/>
      <c r="AT689" s="222" t="s">
        <v>179</v>
      </c>
      <c r="AU689" s="222" t="s">
        <v>112</v>
      </c>
      <c r="AV689" s="213" t="s">
        <v>112</v>
      </c>
      <c r="AW689" s="213" t="s">
        <v>39</v>
      </c>
      <c r="AX689" s="213" t="s">
        <v>85</v>
      </c>
      <c r="AY689" s="222" t="s">
        <v>171</v>
      </c>
    </row>
    <row r="690" s="224" customFormat="true" ht="16.5" hidden="false" customHeight="true" outlineLevel="0" collapsed="false">
      <c r="B690" s="225"/>
      <c r="C690" s="226"/>
      <c r="D690" s="226"/>
      <c r="E690" s="227"/>
      <c r="F690" s="228" t="s">
        <v>1591</v>
      </c>
      <c r="G690" s="228"/>
      <c r="H690" s="228"/>
      <c r="I690" s="228"/>
      <c r="J690" s="226"/>
      <c r="K690" s="227"/>
      <c r="L690" s="226"/>
      <c r="M690" s="226"/>
      <c r="N690" s="226"/>
      <c r="O690" s="226"/>
      <c r="P690" s="226"/>
      <c r="Q690" s="226"/>
      <c r="R690" s="229"/>
      <c r="T690" s="230"/>
      <c r="U690" s="226"/>
      <c r="V690" s="226"/>
      <c r="W690" s="226"/>
      <c r="X690" s="226"/>
      <c r="Y690" s="226"/>
      <c r="Z690" s="226"/>
      <c r="AA690" s="231"/>
      <c r="AT690" s="232" t="s">
        <v>179</v>
      </c>
      <c r="AU690" s="232" t="s">
        <v>112</v>
      </c>
      <c r="AV690" s="224" t="s">
        <v>93</v>
      </c>
      <c r="AW690" s="224" t="s">
        <v>39</v>
      </c>
      <c r="AX690" s="224" t="s">
        <v>85</v>
      </c>
      <c r="AY690" s="232" t="s">
        <v>171</v>
      </c>
    </row>
    <row r="691" s="233" customFormat="true" ht="16.5" hidden="false" customHeight="true" outlineLevel="0" collapsed="false">
      <c r="B691" s="234"/>
      <c r="C691" s="235"/>
      <c r="D691" s="235"/>
      <c r="E691" s="236"/>
      <c r="F691" s="237" t="s">
        <v>219</v>
      </c>
      <c r="G691" s="237"/>
      <c r="H691" s="237"/>
      <c r="I691" s="237"/>
      <c r="J691" s="235"/>
      <c r="K691" s="238" t="n">
        <v>16.293</v>
      </c>
      <c r="L691" s="235"/>
      <c r="M691" s="235"/>
      <c r="N691" s="235"/>
      <c r="O691" s="235"/>
      <c r="P691" s="235"/>
      <c r="Q691" s="235"/>
      <c r="R691" s="239"/>
      <c r="T691" s="240"/>
      <c r="U691" s="235"/>
      <c r="V691" s="235"/>
      <c r="W691" s="235"/>
      <c r="X691" s="235"/>
      <c r="Y691" s="235"/>
      <c r="Z691" s="235"/>
      <c r="AA691" s="241"/>
      <c r="AT691" s="242" t="s">
        <v>179</v>
      </c>
      <c r="AU691" s="242" t="s">
        <v>112</v>
      </c>
      <c r="AV691" s="233" t="s">
        <v>176</v>
      </c>
      <c r="AW691" s="233" t="s">
        <v>39</v>
      </c>
      <c r="AX691" s="233" t="s">
        <v>93</v>
      </c>
      <c r="AY691" s="242" t="s">
        <v>171</v>
      </c>
    </row>
    <row r="692" s="32" customFormat="true" ht="16.5" hidden="false" customHeight="true" outlineLevel="0" collapsed="false">
      <c r="B692" s="33"/>
      <c r="C692" s="243" t="s">
        <v>917</v>
      </c>
      <c r="D692" s="243" t="s">
        <v>243</v>
      </c>
      <c r="E692" s="244" t="s">
        <v>1605</v>
      </c>
      <c r="F692" s="245" t="s">
        <v>1606</v>
      </c>
      <c r="G692" s="245"/>
      <c r="H692" s="245"/>
      <c r="I692" s="245"/>
      <c r="J692" s="246" t="s">
        <v>261</v>
      </c>
      <c r="K692" s="247" t="n">
        <v>17.922</v>
      </c>
      <c r="L692" s="248" t="n">
        <v>0</v>
      </c>
      <c r="M692" s="248"/>
      <c r="N692" s="249" t="n">
        <f aca="false">ROUND(L692*K692,2)</f>
        <v>0</v>
      </c>
      <c r="O692" s="249"/>
      <c r="P692" s="249"/>
      <c r="Q692" s="249"/>
      <c r="R692" s="35"/>
      <c r="T692" s="210"/>
      <c r="U692" s="44" t="s">
        <v>50</v>
      </c>
      <c r="V692" s="34"/>
      <c r="W692" s="211" t="n">
        <f aca="false">V692*K692</f>
        <v>0</v>
      </c>
      <c r="X692" s="211" t="n">
        <v>0.01575</v>
      </c>
      <c r="Y692" s="211" t="n">
        <f aca="false">X692*K692</f>
        <v>0.2822715</v>
      </c>
      <c r="Z692" s="211" t="n">
        <v>0</v>
      </c>
      <c r="AA692" s="212" t="n">
        <f aca="false">Z692*K692</f>
        <v>0</v>
      </c>
      <c r="AR692" s="10" t="s">
        <v>375</v>
      </c>
      <c r="AT692" s="10" t="s">
        <v>243</v>
      </c>
      <c r="AU692" s="10" t="s">
        <v>112</v>
      </c>
      <c r="AY692" s="10" t="s">
        <v>171</v>
      </c>
      <c r="BE692" s="127" t="n">
        <f aca="false">IF(U692="základní",N692,0)</f>
        <v>0</v>
      </c>
      <c r="BF692" s="127" t="n">
        <f aca="false">IF(U692="snížená",N692,0)</f>
        <v>0</v>
      </c>
      <c r="BG692" s="127" t="n">
        <f aca="false">IF(U692="zákl. přenesená",N692,0)</f>
        <v>0</v>
      </c>
      <c r="BH692" s="127" t="n">
        <f aca="false">IF(U692="sníž. přenesená",N692,0)</f>
        <v>0</v>
      </c>
      <c r="BI692" s="127" t="n">
        <f aca="false">IF(U692="nulová",N692,0)</f>
        <v>0</v>
      </c>
      <c r="BJ692" s="10" t="s">
        <v>93</v>
      </c>
      <c r="BK692" s="127" t="n">
        <f aca="false">ROUND(L692*K692,2)</f>
        <v>0</v>
      </c>
      <c r="BL692" s="10" t="s">
        <v>251</v>
      </c>
      <c r="BM692" s="10" t="s">
        <v>1612</v>
      </c>
    </row>
    <row r="693" customFormat="false" ht="25.5" hidden="false" customHeight="true" outlineLevel="0" collapsed="false">
      <c r="A693" s="32"/>
      <c r="B693" s="33"/>
      <c r="C693" s="203" t="s">
        <v>921</v>
      </c>
      <c r="D693" s="203" t="s">
        <v>172</v>
      </c>
      <c r="E693" s="204" t="s">
        <v>1613</v>
      </c>
      <c r="F693" s="205" t="s">
        <v>1614</v>
      </c>
      <c r="G693" s="205"/>
      <c r="H693" s="205"/>
      <c r="I693" s="205"/>
      <c r="J693" s="206" t="s">
        <v>261</v>
      </c>
      <c r="K693" s="207" t="n">
        <v>26.899</v>
      </c>
      <c r="L693" s="208" t="n">
        <v>0</v>
      </c>
      <c r="M693" s="208"/>
      <c r="N693" s="209" t="n">
        <f aca="false">ROUND(L693*K693,2)</f>
        <v>0</v>
      </c>
      <c r="O693" s="209"/>
      <c r="P693" s="209"/>
      <c r="Q693" s="209"/>
      <c r="R693" s="35"/>
      <c r="T693" s="210"/>
      <c r="U693" s="44" t="s">
        <v>50</v>
      </c>
      <c r="V693" s="34"/>
      <c r="W693" s="211" t="n">
        <f aca="false">V693*K693</f>
        <v>0</v>
      </c>
      <c r="X693" s="211" t="n">
        <v>0</v>
      </c>
      <c r="Y693" s="211" t="n">
        <f aca="false">X693*K693</f>
        <v>0</v>
      </c>
      <c r="Z693" s="211" t="n">
        <v>0.015</v>
      </c>
      <c r="AA693" s="212" t="n">
        <f aca="false">Z693*K693</f>
        <v>0.403485</v>
      </c>
      <c r="AR693" s="10" t="s">
        <v>251</v>
      </c>
      <c r="AT693" s="10" t="s">
        <v>172</v>
      </c>
      <c r="AU693" s="10" t="s">
        <v>112</v>
      </c>
      <c r="AY693" s="10" t="s">
        <v>171</v>
      </c>
      <c r="BE693" s="127" t="n">
        <f aca="false">IF(U693="základní",N693,0)</f>
        <v>0</v>
      </c>
      <c r="BF693" s="127" t="n">
        <f aca="false">IF(U693="snížená",N693,0)</f>
        <v>0</v>
      </c>
      <c r="BG693" s="127" t="n">
        <f aca="false">IF(U693="zákl. přenesená",N693,0)</f>
        <v>0</v>
      </c>
      <c r="BH693" s="127" t="n">
        <f aca="false">IF(U693="sníž. přenesená",N693,0)</f>
        <v>0</v>
      </c>
      <c r="BI693" s="127" t="n">
        <f aca="false">IF(U693="nulová",N693,0)</f>
        <v>0</v>
      </c>
      <c r="BJ693" s="10" t="s">
        <v>93</v>
      </c>
      <c r="BK693" s="127" t="n">
        <f aca="false">ROUND(L693*K693,2)</f>
        <v>0</v>
      </c>
      <c r="BL693" s="10" t="s">
        <v>251</v>
      </c>
      <c r="BM693" s="10" t="s">
        <v>1615</v>
      </c>
    </row>
    <row r="694" s="213" customFormat="true" ht="16.5" hidden="false" customHeight="true" outlineLevel="0" collapsed="false">
      <c r="B694" s="214"/>
      <c r="C694" s="215"/>
      <c r="D694" s="215"/>
      <c r="E694" s="216"/>
      <c r="F694" s="217" t="s">
        <v>1611</v>
      </c>
      <c r="G694" s="217"/>
      <c r="H694" s="217"/>
      <c r="I694" s="217"/>
      <c r="J694" s="215"/>
      <c r="K694" s="218" t="n">
        <v>21.021</v>
      </c>
      <c r="L694" s="215"/>
      <c r="M694" s="215"/>
      <c r="N694" s="215"/>
      <c r="O694" s="215"/>
      <c r="P694" s="215"/>
      <c r="Q694" s="215"/>
      <c r="R694" s="219"/>
      <c r="T694" s="220"/>
      <c r="U694" s="215"/>
      <c r="V694" s="215"/>
      <c r="W694" s="215"/>
      <c r="X694" s="215"/>
      <c r="Y694" s="215"/>
      <c r="Z694" s="215"/>
      <c r="AA694" s="221"/>
      <c r="AT694" s="222" t="s">
        <v>179</v>
      </c>
      <c r="AU694" s="222" t="s">
        <v>112</v>
      </c>
      <c r="AV694" s="213" t="s">
        <v>112</v>
      </c>
      <c r="AW694" s="213" t="s">
        <v>39</v>
      </c>
      <c r="AX694" s="213" t="s">
        <v>85</v>
      </c>
      <c r="AY694" s="222" t="s">
        <v>171</v>
      </c>
    </row>
    <row r="695" s="224" customFormat="true" ht="16.5" hidden="false" customHeight="true" outlineLevel="0" collapsed="false">
      <c r="B695" s="225"/>
      <c r="C695" s="226"/>
      <c r="D695" s="226"/>
      <c r="E695" s="227"/>
      <c r="F695" s="228" t="s">
        <v>1591</v>
      </c>
      <c r="G695" s="228"/>
      <c r="H695" s="228"/>
      <c r="I695" s="228"/>
      <c r="J695" s="226"/>
      <c r="K695" s="227"/>
      <c r="L695" s="226"/>
      <c r="M695" s="226"/>
      <c r="N695" s="226"/>
      <c r="O695" s="226"/>
      <c r="P695" s="226"/>
      <c r="Q695" s="226"/>
      <c r="R695" s="229"/>
      <c r="T695" s="230"/>
      <c r="U695" s="226"/>
      <c r="V695" s="226"/>
      <c r="W695" s="226"/>
      <c r="X695" s="226"/>
      <c r="Y695" s="226"/>
      <c r="Z695" s="226"/>
      <c r="AA695" s="231"/>
      <c r="AT695" s="232" t="s">
        <v>179</v>
      </c>
      <c r="AU695" s="232" t="s">
        <v>112</v>
      </c>
      <c r="AV695" s="224" t="s">
        <v>93</v>
      </c>
      <c r="AW695" s="224" t="s">
        <v>39</v>
      </c>
      <c r="AX695" s="224" t="s">
        <v>85</v>
      </c>
      <c r="AY695" s="232" t="s">
        <v>171</v>
      </c>
    </row>
    <row r="696" s="213" customFormat="true" ht="25.5" hidden="false" customHeight="true" outlineLevel="0" collapsed="false">
      <c r="B696" s="214"/>
      <c r="C696" s="215"/>
      <c r="D696" s="215"/>
      <c r="E696" s="216"/>
      <c r="F696" s="223" t="s">
        <v>1616</v>
      </c>
      <c r="G696" s="223"/>
      <c r="H696" s="223"/>
      <c r="I696" s="223"/>
      <c r="J696" s="215"/>
      <c r="K696" s="218" t="n">
        <v>5.878</v>
      </c>
      <c r="L696" s="215"/>
      <c r="M696" s="215"/>
      <c r="N696" s="215"/>
      <c r="O696" s="215"/>
      <c r="P696" s="215"/>
      <c r="Q696" s="215"/>
      <c r="R696" s="219"/>
      <c r="T696" s="220"/>
      <c r="U696" s="215"/>
      <c r="V696" s="215"/>
      <c r="W696" s="215"/>
      <c r="X696" s="215"/>
      <c r="Y696" s="215"/>
      <c r="Z696" s="215"/>
      <c r="AA696" s="221"/>
      <c r="AT696" s="222" t="s">
        <v>179</v>
      </c>
      <c r="AU696" s="222" t="s">
        <v>112</v>
      </c>
      <c r="AV696" s="213" t="s">
        <v>112</v>
      </c>
      <c r="AW696" s="213" t="s">
        <v>39</v>
      </c>
      <c r="AX696" s="213" t="s">
        <v>85</v>
      </c>
      <c r="AY696" s="222" t="s">
        <v>171</v>
      </c>
    </row>
    <row r="697" s="224" customFormat="true" ht="16.5" hidden="false" customHeight="true" outlineLevel="0" collapsed="false">
      <c r="B697" s="225"/>
      <c r="C697" s="226"/>
      <c r="D697" s="226"/>
      <c r="E697" s="227"/>
      <c r="F697" s="228" t="s">
        <v>1594</v>
      </c>
      <c r="G697" s="228"/>
      <c r="H697" s="228"/>
      <c r="I697" s="228"/>
      <c r="J697" s="226"/>
      <c r="K697" s="227"/>
      <c r="L697" s="226"/>
      <c r="M697" s="226"/>
      <c r="N697" s="226"/>
      <c r="O697" s="226"/>
      <c r="P697" s="226"/>
      <c r="Q697" s="226"/>
      <c r="R697" s="229"/>
      <c r="T697" s="230"/>
      <c r="U697" s="226"/>
      <c r="V697" s="226"/>
      <c r="W697" s="226"/>
      <c r="X697" s="226"/>
      <c r="Y697" s="226"/>
      <c r="Z697" s="226"/>
      <c r="AA697" s="231"/>
      <c r="AT697" s="232" t="s">
        <v>179</v>
      </c>
      <c r="AU697" s="232" t="s">
        <v>112</v>
      </c>
      <c r="AV697" s="224" t="s">
        <v>93</v>
      </c>
      <c r="AW697" s="224" t="s">
        <v>39</v>
      </c>
      <c r="AX697" s="224" t="s">
        <v>85</v>
      </c>
      <c r="AY697" s="232" t="s">
        <v>171</v>
      </c>
    </row>
    <row r="698" s="233" customFormat="true" ht="16.5" hidden="false" customHeight="true" outlineLevel="0" collapsed="false">
      <c r="B698" s="234"/>
      <c r="C698" s="235"/>
      <c r="D698" s="235"/>
      <c r="E698" s="236"/>
      <c r="F698" s="237" t="s">
        <v>219</v>
      </c>
      <c r="G698" s="237"/>
      <c r="H698" s="237"/>
      <c r="I698" s="237"/>
      <c r="J698" s="235"/>
      <c r="K698" s="238" t="n">
        <v>26.899</v>
      </c>
      <c r="L698" s="235"/>
      <c r="M698" s="235"/>
      <c r="N698" s="235"/>
      <c r="O698" s="235"/>
      <c r="P698" s="235"/>
      <c r="Q698" s="235"/>
      <c r="R698" s="239"/>
      <c r="T698" s="240"/>
      <c r="U698" s="235"/>
      <c r="V698" s="235"/>
      <c r="W698" s="235"/>
      <c r="X698" s="235"/>
      <c r="Y698" s="235"/>
      <c r="Z698" s="235"/>
      <c r="AA698" s="241"/>
      <c r="AT698" s="242" t="s">
        <v>179</v>
      </c>
      <c r="AU698" s="242" t="s">
        <v>112</v>
      </c>
      <c r="AV698" s="233" t="s">
        <v>176</v>
      </c>
      <c r="AW698" s="233" t="s">
        <v>39</v>
      </c>
      <c r="AX698" s="233" t="s">
        <v>93</v>
      </c>
      <c r="AY698" s="242" t="s">
        <v>171</v>
      </c>
    </row>
    <row r="699" s="32" customFormat="true" ht="25.5" hidden="false" customHeight="true" outlineLevel="0" collapsed="false">
      <c r="B699" s="33"/>
      <c r="C699" s="203" t="s">
        <v>925</v>
      </c>
      <c r="D699" s="203" t="s">
        <v>172</v>
      </c>
      <c r="E699" s="204" t="s">
        <v>1617</v>
      </c>
      <c r="F699" s="205" t="s">
        <v>1618</v>
      </c>
      <c r="G699" s="205"/>
      <c r="H699" s="205"/>
      <c r="I699" s="205"/>
      <c r="J699" s="206" t="s">
        <v>261</v>
      </c>
      <c r="K699" s="207" t="n">
        <v>26.899</v>
      </c>
      <c r="L699" s="208" t="n">
        <v>0</v>
      </c>
      <c r="M699" s="208"/>
      <c r="N699" s="209" t="n">
        <f aca="false">ROUND(L699*K699,2)</f>
        <v>0</v>
      </c>
      <c r="O699" s="209"/>
      <c r="P699" s="209"/>
      <c r="Q699" s="209"/>
      <c r="R699" s="35"/>
      <c r="T699" s="210"/>
      <c r="U699" s="44" t="s">
        <v>50</v>
      </c>
      <c r="V699" s="34"/>
      <c r="W699" s="211" t="n">
        <f aca="false">V699*K699</f>
        <v>0</v>
      </c>
      <c r="X699" s="211" t="n">
        <v>0</v>
      </c>
      <c r="Y699" s="211" t="n">
        <f aca="false">X699*K699</f>
        <v>0</v>
      </c>
      <c r="Z699" s="211" t="n">
        <v>0.015</v>
      </c>
      <c r="AA699" s="212" t="n">
        <f aca="false">Z699*K699</f>
        <v>0.403485</v>
      </c>
      <c r="AR699" s="10" t="s">
        <v>251</v>
      </c>
      <c r="AT699" s="10" t="s">
        <v>172</v>
      </c>
      <c r="AU699" s="10" t="s">
        <v>112</v>
      </c>
      <c r="AY699" s="10" t="s">
        <v>171</v>
      </c>
      <c r="BE699" s="127" t="n">
        <f aca="false">IF(U699="základní",N699,0)</f>
        <v>0</v>
      </c>
      <c r="BF699" s="127" t="n">
        <f aca="false">IF(U699="snížená",N699,0)</f>
        <v>0</v>
      </c>
      <c r="BG699" s="127" t="n">
        <f aca="false">IF(U699="zákl. přenesená",N699,0)</f>
        <v>0</v>
      </c>
      <c r="BH699" s="127" t="n">
        <f aca="false">IF(U699="sníž. přenesená",N699,0)</f>
        <v>0</v>
      </c>
      <c r="BI699" s="127" t="n">
        <f aca="false">IF(U699="nulová",N699,0)</f>
        <v>0</v>
      </c>
      <c r="BJ699" s="10" t="s">
        <v>93</v>
      </c>
      <c r="BK699" s="127" t="n">
        <f aca="false">ROUND(L699*K699,2)</f>
        <v>0</v>
      </c>
      <c r="BL699" s="10" t="s">
        <v>251</v>
      </c>
      <c r="BM699" s="10" t="s">
        <v>1619</v>
      </c>
    </row>
    <row r="700" s="213" customFormat="true" ht="16.5" hidden="false" customHeight="true" outlineLevel="0" collapsed="false">
      <c r="B700" s="214"/>
      <c r="C700" s="215"/>
      <c r="D700" s="215"/>
      <c r="E700" s="216"/>
      <c r="F700" s="217" t="s">
        <v>1611</v>
      </c>
      <c r="G700" s="217"/>
      <c r="H700" s="217"/>
      <c r="I700" s="217"/>
      <c r="J700" s="215"/>
      <c r="K700" s="218" t="n">
        <v>21.021</v>
      </c>
      <c r="L700" s="215"/>
      <c r="M700" s="215"/>
      <c r="N700" s="215"/>
      <c r="O700" s="215"/>
      <c r="P700" s="215"/>
      <c r="Q700" s="215"/>
      <c r="R700" s="219"/>
      <c r="T700" s="220"/>
      <c r="U700" s="215"/>
      <c r="V700" s="215"/>
      <c r="W700" s="215"/>
      <c r="X700" s="215"/>
      <c r="Y700" s="215"/>
      <c r="Z700" s="215"/>
      <c r="AA700" s="221"/>
      <c r="AT700" s="222" t="s">
        <v>179</v>
      </c>
      <c r="AU700" s="222" t="s">
        <v>112</v>
      </c>
      <c r="AV700" s="213" t="s">
        <v>112</v>
      </c>
      <c r="AW700" s="213" t="s">
        <v>39</v>
      </c>
      <c r="AX700" s="213" t="s">
        <v>85</v>
      </c>
      <c r="AY700" s="222" t="s">
        <v>171</v>
      </c>
    </row>
    <row r="701" s="224" customFormat="true" ht="16.5" hidden="false" customHeight="true" outlineLevel="0" collapsed="false">
      <c r="B701" s="225"/>
      <c r="C701" s="226"/>
      <c r="D701" s="226"/>
      <c r="E701" s="227"/>
      <c r="F701" s="228" t="s">
        <v>1591</v>
      </c>
      <c r="G701" s="228"/>
      <c r="H701" s="228"/>
      <c r="I701" s="228"/>
      <c r="J701" s="226"/>
      <c r="K701" s="227"/>
      <c r="L701" s="226"/>
      <c r="M701" s="226"/>
      <c r="N701" s="226"/>
      <c r="O701" s="226"/>
      <c r="P701" s="226"/>
      <c r="Q701" s="226"/>
      <c r="R701" s="229"/>
      <c r="T701" s="230"/>
      <c r="U701" s="226"/>
      <c r="V701" s="226"/>
      <c r="W701" s="226"/>
      <c r="X701" s="226"/>
      <c r="Y701" s="226"/>
      <c r="Z701" s="226"/>
      <c r="AA701" s="231"/>
      <c r="AT701" s="232" t="s">
        <v>179</v>
      </c>
      <c r="AU701" s="232" t="s">
        <v>112</v>
      </c>
      <c r="AV701" s="224" t="s">
        <v>93</v>
      </c>
      <c r="AW701" s="224" t="s">
        <v>39</v>
      </c>
      <c r="AX701" s="224" t="s">
        <v>85</v>
      </c>
      <c r="AY701" s="232" t="s">
        <v>171</v>
      </c>
    </row>
    <row r="702" s="213" customFormat="true" ht="25.5" hidden="false" customHeight="true" outlineLevel="0" collapsed="false">
      <c r="B702" s="214"/>
      <c r="C702" s="215"/>
      <c r="D702" s="215"/>
      <c r="E702" s="216"/>
      <c r="F702" s="223" t="s">
        <v>1616</v>
      </c>
      <c r="G702" s="223"/>
      <c r="H702" s="223"/>
      <c r="I702" s="223"/>
      <c r="J702" s="215"/>
      <c r="K702" s="218" t="n">
        <v>5.878</v>
      </c>
      <c r="L702" s="215"/>
      <c r="M702" s="215"/>
      <c r="N702" s="215"/>
      <c r="O702" s="215"/>
      <c r="P702" s="215"/>
      <c r="Q702" s="215"/>
      <c r="R702" s="219"/>
      <c r="T702" s="220"/>
      <c r="U702" s="215"/>
      <c r="V702" s="215"/>
      <c r="W702" s="215"/>
      <c r="X702" s="215"/>
      <c r="Y702" s="215"/>
      <c r="Z702" s="215"/>
      <c r="AA702" s="221"/>
      <c r="AT702" s="222" t="s">
        <v>179</v>
      </c>
      <c r="AU702" s="222" t="s">
        <v>112</v>
      </c>
      <c r="AV702" s="213" t="s">
        <v>112</v>
      </c>
      <c r="AW702" s="213" t="s">
        <v>39</v>
      </c>
      <c r="AX702" s="213" t="s">
        <v>85</v>
      </c>
      <c r="AY702" s="222" t="s">
        <v>171</v>
      </c>
    </row>
    <row r="703" s="224" customFormat="true" ht="16.5" hidden="false" customHeight="true" outlineLevel="0" collapsed="false">
      <c r="B703" s="225"/>
      <c r="C703" s="226"/>
      <c r="D703" s="226"/>
      <c r="E703" s="227"/>
      <c r="F703" s="228" t="s">
        <v>1594</v>
      </c>
      <c r="G703" s="228"/>
      <c r="H703" s="228"/>
      <c r="I703" s="228"/>
      <c r="J703" s="226"/>
      <c r="K703" s="227"/>
      <c r="L703" s="226"/>
      <c r="M703" s="226"/>
      <c r="N703" s="226"/>
      <c r="O703" s="226"/>
      <c r="P703" s="226"/>
      <c r="Q703" s="226"/>
      <c r="R703" s="229"/>
      <c r="T703" s="230"/>
      <c r="U703" s="226"/>
      <c r="V703" s="226"/>
      <c r="W703" s="226"/>
      <c r="X703" s="226"/>
      <c r="Y703" s="226"/>
      <c r="Z703" s="226"/>
      <c r="AA703" s="231"/>
      <c r="AT703" s="232" t="s">
        <v>179</v>
      </c>
      <c r="AU703" s="232" t="s">
        <v>112</v>
      </c>
      <c r="AV703" s="224" t="s">
        <v>93</v>
      </c>
      <c r="AW703" s="224" t="s">
        <v>39</v>
      </c>
      <c r="AX703" s="224" t="s">
        <v>85</v>
      </c>
      <c r="AY703" s="232" t="s">
        <v>171</v>
      </c>
    </row>
    <row r="704" s="233" customFormat="true" ht="16.5" hidden="false" customHeight="true" outlineLevel="0" collapsed="false">
      <c r="B704" s="234"/>
      <c r="C704" s="235"/>
      <c r="D704" s="235"/>
      <c r="E704" s="236"/>
      <c r="F704" s="237" t="s">
        <v>219</v>
      </c>
      <c r="G704" s="237"/>
      <c r="H704" s="237"/>
      <c r="I704" s="237"/>
      <c r="J704" s="235"/>
      <c r="K704" s="238" t="n">
        <v>26.899</v>
      </c>
      <c r="L704" s="235"/>
      <c r="M704" s="235"/>
      <c r="N704" s="235"/>
      <c r="O704" s="235"/>
      <c r="P704" s="235"/>
      <c r="Q704" s="235"/>
      <c r="R704" s="239"/>
      <c r="T704" s="240"/>
      <c r="U704" s="235"/>
      <c r="V704" s="235"/>
      <c r="W704" s="235"/>
      <c r="X704" s="235"/>
      <c r="Y704" s="235"/>
      <c r="Z704" s="235"/>
      <c r="AA704" s="241"/>
      <c r="AT704" s="242" t="s">
        <v>179</v>
      </c>
      <c r="AU704" s="242" t="s">
        <v>112</v>
      </c>
      <c r="AV704" s="233" t="s">
        <v>176</v>
      </c>
      <c r="AW704" s="233" t="s">
        <v>39</v>
      </c>
      <c r="AX704" s="233" t="s">
        <v>93</v>
      </c>
      <c r="AY704" s="242" t="s">
        <v>171</v>
      </c>
    </row>
    <row r="705" s="32" customFormat="true" ht="25.5" hidden="false" customHeight="true" outlineLevel="0" collapsed="false">
      <c r="B705" s="33"/>
      <c r="C705" s="203" t="s">
        <v>929</v>
      </c>
      <c r="D705" s="203" t="s">
        <v>172</v>
      </c>
      <c r="E705" s="204" t="s">
        <v>1620</v>
      </c>
      <c r="F705" s="205" t="s">
        <v>1621</v>
      </c>
      <c r="G705" s="205"/>
      <c r="H705" s="205"/>
      <c r="I705" s="205"/>
      <c r="J705" s="206" t="s">
        <v>655</v>
      </c>
      <c r="K705" s="252" t="n">
        <v>0</v>
      </c>
      <c r="L705" s="208" t="n">
        <v>0</v>
      </c>
      <c r="M705" s="208"/>
      <c r="N705" s="209" t="n">
        <f aca="false">ROUND(L705*K705,2)</f>
        <v>0</v>
      </c>
      <c r="O705" s="209"/>
      <c r="P705" s="209"/>
      <c r="Q705" s="209"/>
      <c r="R705" s="35"/>
      <c r="T705" s="210"/>
      <c r="U705" s="44" t="s">
        <v>50</v>
      </c>
      <c r="V705" s="34"/>
      <c r="W705" s="211" t="n">
        <f aca="false">V705*K705</f>
        <v>0</v>
      </c>
      <c r="X705" s="211" t="n">
        <v>0</v>
      </c>
      <c r="Y705" s="211" t="n">
        <f aca="false">X705*K705</f>
        <v>0</v>
      </c>
      <c r="Z705" s="211" t="n">
        <v>0</v>
      </c>
      <c r="AA705" s="212" t="n">
        <f aca="false">Z705*K705</f>
        <v>0</v>
      </c>
      <c r="AR705" s="10" t="s">
        <v>251</v>
      </c>
      <c r="AT705" s="10" t="s">
        <v>172</v>
      </c>
      <c r="AU705" s="10" t="s">
        <v>112</v>
      </c>
      <c r="AY705" s="10" t="s">
        <v>171</v>
      </c>
      <c r="BE705" s="127" t="n">
        <f aca="false">IF(U705="základní",N705,0)</f>
        <v>0</v>
      </c>
      <c r="BF705" s="127" t="n">
        <f aca="false">IF(U705="snížená",N705,0)</f>
        <v>0</v>
      </c>
      <c r="BG705" s="127" t="n">
        <f aca="false">IF(U705="zákl. přenesená",N705,0)</f>
        <v>0</v>
      </c>
      <c r="BH705" s="127" t="n">
        <f aca="false">IF(U705="sníž. přenesená",N705,0)</f>
        <v>0</v>
      </c>
      <c r="BI705" s="127" t="n">
        <f aca="false">IF(U705="nulová",N705,0)</f>
        <v>0</v>
      </c>
      <c r="BJ705" s="10" t="s">
        <v>93</v>
      </c>
      <c r="BK705" s="127" t="n">
        <f aca="false">ROUND(L705*K705,2)</f>
        <v>0</v>
      </c>
      <c r="BL705" s="10" t="s">
        <v>251</v>
      </c>
      <c r="BM705" s="10" t="s">
        <v>1622</v>
      </c>
    </row>
    <row r="706" s="190" customFormat="true" ht="29.9" hidden="false" customHeight="true" outlineLevel="0" collapsed="false">
      <c r="B706" s="191"/>
      <c r="C706" s="192"/>
      <c r="D706" s="201" t="s">
        <v>1039</v>
      </c>
      <c r="E706" s="201"/>
      <c r="F706" s="201"/>
      <c r="G706" s="201"/>
      <c r="H706" s="201"/>
      <c r="I706" s="201"/>
      <c r="J706" s="201"/>
      <c r="K706" s="201"/>
      <c r="L706" s="201"/>
      <c r="M706" s="201"/>
      <c r="N706" s="250" t="n">
        <f aca="false">BK706</f>
        <v>0</v>
      </c>
      <c r="O706" s="250"/>
      <c r="P706" s="250"/>
      <c r="Q706" s="250"/>
      <c r="R706" s="194"/>
      <c r="T706" s="195"/>
      <c r="U706" s="192"/>
      <c r="V706" s="192"/>
      <c r="W706" s="196" t="n">
        <f aca="false">SUM(W707:W720)</f>
        <v>0</v>
      </c>
      <c r="X706" s="192"/>
      <c r="Y706" s="196" t="n">
        <f aca="false">SUM(Y707:Y720)</f>
        <v>0.1898358</v>
      </c>
      <c r="Z706" s="192"/>
      <c r="AA706" s="197" t="n">
        <f aca="false">SUM(AA707:AA720)</f>
        <v>0</v>
      </c>
      <c r="AR706" s="198" t="s">
        <v>112</v>
      </c>
      <c r="AT706" s="199" t="s">
        <v>84</v>
      </c>
      <c r="AU706" s="199" t="s">
        <v>93</v>
      </c>
      <c r="AY706" s="198" t="s">
        <v>171</v>
      </c>
      <c r="BK706" s="200" t="n">
        <f aca="false">SUM(BK707:BK720)</f>
        <v>0</v>
      </c>
    </row>
    <row r="707" s="32" customFormat="true" ht="38.25" hidden="false" customHeight="true" outlineLevel="0" collapsed="false">
      <c r="B707" s="33"/>
      <c r="C707" s="203" t="s">
        <v>933</v>
      </c>
      <c r="D707" s="203" t="s">
        <v>172</v>
      </c>
      <c r="E707" s="204" t="s">
        <v>1623</v>
      </c>
      <c r="F707" s="205" t="s">
        <v>1624</v>
      </c>
      <c r="G707" s="205"/>
      <c r="H707" s="205"/>
      <c r="I707" s="205"/>
      <c r="J707" s="206" t="s">
        <v>261</v>
      </c>
      <c r="K707" s="207" t="n">
        <v>7.742</v>
      </c>
      <c r="L707" s="208" t="n">
        <v>0</v>
      </c>
      <c r="M707" s="208"/>
      <c r="N707" s="209" t="n">
        <f aca="false">ROUND(L707*K707,2)</f>
        <v>0</v>
      </c>
      <c r="O707" s="209"/>
      <c r="P707" s="209"/>
      <c r="Q707" s="209"/>
      <c r="R707" s="35"/>
      <c r="T707" s="210"/>
      <c r="U707" s="44" t="s">
        <v>50</v>
      </c>
      <c r="V707" s="34"/>
      <c r="W707" s="211" t="n">
        <f aca="false">V707*K707</f>
        <v>0</v>
      </c>
      <c r="X707" s="211" t="n">
        <v>0.003</v>
      </c>
      <c r="Y707" s="211" t="n">
        <f aca="false">X707*K707</f>
        <v>0.023226</v>
      </c>
      <c r="Z707" s="211" t="n">
        <v>0</v>
      </c>
      <c r="AA707" s="212" t="n">
        <f aca="false">Z707*K707</f>
        <v>0</v>
      </c>
      <c r="AR707" s="10" t="s">
        <v>251</v>
      </c>
      <c r="AT707" s="10" t="s">
        <v>172</v>
      </c>
      <c r="AU707" s="10" t="s">
        <v>112</v>
      </c>
      <c r="AY707" s="10" t="s">
        <v>171</v>
      </c>
      <c r="BE707" s="127" t="n">
        <f aca="false">IF(U707="základní",N707,0)</f>
        <v>0</v>
      </c>
      <c r="BF707" s="127" t="n">
        <f aca="false">IF(U707="snížená",N707,0)</f>
        <v>0</v>
      </c>
      <c r="BG707" s="127" t="n">
        <f aca="false">IF(U707="zákl. přenesená",N707,0)</f>
        <v>0</v>
      </c>
      <c r="BH707" s="127" t="n">
        <f aca="false">IF(U707="sníž. přenesená",N707,0)</f>
        <v>0</v>
      </c>
      <c r="BI707" s="127" t="n">
        <f aca="false">IF(U707="nulová",N707,0)</f>
        <v>0</v>
      </c>
      <c r="BJ707" s="10" t="s">
        <v>93</v>
      </c>
      <c r="BK707" s="127" t="n">
        <f aca="false">ROUND(L707*K707,2)</f>
        <v>0</v>
      </c>
      <c r="BL707" s="10" t="s">
        <v>251</v>
      </c>
      <c r="BM707" s="10" t="s">
        <v>1625</v>
      </c>
    </row>
    <row r="708" s="213" customFormat="true" ht="16.5" hidden="false" customHeight="true" outlineLevel="0" collapsed="false">
      <c r="B708" s="214"/>
      <c r="C708" s="215"/>
      <c r="D708" s="215"/>
      <c r="E708" s="216"/>
      <c r="F708" s="217" t="s">
        <v>1626</v>
      </c>
      <c r="G708" s="217"/>
      <c r="H708" s="217"/>
      <c r="I708" s="217"/>
      <c r="J708" s="215"/>
      <c r="K708" s="218" t="n">
        <v>7.742</v>
      </c>
      <c r="L708" s="215"/>
      <c r="M708" s="215"/>
      <c r="N708" s="215"/>
      <c r="O708" s="215"/>
      <c r="P708" s="215"/>
      <c r="Q708" s="215"/>
      <c r="R708" s="219"/>
      <c r="T708" s="220"/>
      <c r="U708" s="215"/>
      <c r="V708" s="215"/>
      <c r="W708" s="215"/>
      <c r="X708" s="215"/>
      <c r="Y708" s="215"/>
      <c r="Z708" s="215"/>
      <c r="AA708" s="221"/>
      <c r="AT708" s="222" t="s">
        <v>179</v>
      </c>
      <c r="AU708" s="222" t="s">
        <v>112</v>
      </c>
      <c r="AV708" s="213" t="s">
        <v>112</v>
      </c>
      <c r="AW708" s="213" t="s">
        <v>39</v>
      </c>
      <c r="AX708" s="213" t="s">
        <v>85</v>
      </c>
      <c r="AY708" s="222" t="s">
        <v>171</v>
      </c>
    </row>
    <row r="709" s="224" customFormat="true" ht="16.5" hidden="false" customHeight="true" outlineLevel="0" collapsed="false">
      <c r="B709" s="225"/>
      <c r="C709" s="226"/>
      <c r="D709" s="226"/>
      <c r="E709" s="227"/>
      <c r="F709" s="228" t="s">
        <v>1627</v>
      </c>
      <c r="G709" s="228"/>
      <c r="H709" s="228"/>
      <c r="I709" s="228"/>
      <c r="J709" s="226"/>
      <c r="K709" s="227"/>
      <c r="L709" s="226"/>
      <c r="M709" s="226"/>
      <c r="N709" s="226"/>
      <c r="O709" s="226"/>
      <c r="P709" s="226"/>
      <c r="Q709" s="226"/>
      <c r="R709" s="229"/>
      <c r="T709" s="230"/>
      <c r="U709" s="226"/>
      <c r="V709" s="226"/>
      <c r="W709" s="226"/>
      <c r="X709" s="226"/>
      <c r="Y709" s="226"/>
      <c r="Z709" s="226"/>
      <c r="AA709" s="231"/>
      <c r="AT709" s="232" t="s">
        <v>179</v>
      </c>
      <c r="AU709" s="232" t="s">
        <v>112</v>
      </c>
      <c r="AV709" s="224" t="s">
        <v>93</v>
      </c>
      <c r="AW709" s="224" t="s">
        <v>39</v>
      </c>
      <c r="AX709" s="224" t="s">
        <v>85</v>
      </c>
      <c r="AY709" s="232" t="s">
        <v>171</v>
      </c>
    </row>
    <row r="710" s="233" customFormat="true" ht="16.5" hidden="false" customHeight="true" outlineLevel="0" collapsed="false">
      <c r="B710" s="234"/>
      <c r="C710" s="235"/>
      <c r="D710" s="235"/>
      <c r="E710" s="236"/>
      <c r="F710" s="237" t="s">
        <v>219</v>
      </c>
      <c r="G710" s="237"/>
      <c r="H710" s="237"/>
      <c r="I710" s="237"/>
      <c r="J710" s="235"/>
      <c r="K710" s="238" t="n">
        <v>7.742</v>
      </c>
      <c r="L710" s="235"/>
      <c r="M710" s="235"/>
      <c r="N710" s="235"/>
      <c r="O710" s="235"/>
      <c r="P710" s="235"/>
      <c r="Q710" s="235"/>
      <c r="R710" s="239"/>
      <c r="T710" s="240"/>
      <c r="U710" s="235"/>
      <c r="V710" s="235"/>
      <c r="W710" s="235"/>
      <c r="X710" s="235"/>
      <c r="Y710" s="235"/>
      <c r="Z710" s="235"/>
      <c r="AA710" s="241"/>
      <c r="AT710" s="242" t="s">
        <v>179</v>
      </c>
      <c r="AU710" s="242" t="s">
        <v>112</v>
      </c>
      <c r="AV710" s="233" t="s">
        <v>176</v>
      </c>
      <c r="AW710" s="233" t="s">
        <v>39</v>
      </c>
      <c r="AX710" s="233" t="s">
        <v>93</v>
      </c>
      <c r="AY710" s="242" t="s">
        <v>171</v>
      </c>
    </row>
    <row r="711" s="32" customFormat="true" ht="51" hidden="false" customHeight="true" outlineLevel="0" collapsed="false">
      <c r="B711" s="33"/>
      <c r="C711" s="243" t="s">
        <v>937</v>
      </c>
      <c r="D711" s="243" t="s">
        <v>243</v>
      </c>
      <c r="E711" s="244" t="s">
        <v>1628</v>
      </c>
      <c r="F711" s="245" t="s">
        <v>1629</v>
      </c>
      <c r="G711" s="245"/>
      <c r="H711" s="245"/>
      <c r="I711" s="245"/>
      <c r="J711" s="246" t="s">
        <v>261</v>
      </c>
      <c r="K711" s="247" t="n">
        <v>8.516</v>
      </c>
      <c r="L711" s="248" t="n">
        <v>0</v>
      </c>
      <c r="M711" s="248"/>
      <c r="N711" s="249" t="n">
        <f aca="false">ROUND(L711*K711,2)</f>
        <v>0</v>
      </c>
      <c r="O711" s="249"/>
      <c r="P711" s="249"/>
      <c r="Q711" s="249"/>
      <c r="R711" s="35"/>
      <c r="T711" s="210"/>
      <c r="U711" s="44" t="s">
        <v>50</v>
      </c>
      <c r="V711" s="34"/>
      <c r="W711" s="211" t="n">
        <f aca="false">V711*K711</f>
        <v>0</v>
      </c>
      <c r="X711" s="211" t="n">
        <v>0.0192</v>
      </c>
      <c r="Y711" s="211" t="n">
        <f aca="false">X711*K711</f>
        <v>0.1635072</v>
      </c>
      <c r="Z711" s="211" t="n">
        <v>0</v>
      </c>
      <c r="AA711" s="212" t="n">
        <f aca="false">Z711*K711</f>
        <v>0</v>
      </c>
      <c r="AR711" s="10" t="s">
        <v>375</v>
      </c>
      <c r="AT711" s="10" t="s">
        <v>243</v>
      </c>
      <c r="AU711" s="10" t="s">
        <v>112</v>
      </c>
      <c r="AY711" s="10" t="s">
        <v>171</v>
      </c>
      <c r="BE711" s="127" t="n">
        <f aca="false">IF(U711="základní",N711,0)</f>
        <v>0</v>
      </c>
      <c r="BF711" s="127" t="n">
        <f aca="false">IF(U711="snížená",N711,0)</f>
        <v>0</v>
      </c>
      <c r="BG711" s="127" t="n">
        <f aca="false">IF(U711="zákl. přenesená",N711,0)</f>
        <v>0</v>
      </c>
      <c r="BH711" s="127" t="n">
        <f aca="false">IF(U711="sníž. přenesená",N711,0)</f>
        <v>0</v>
      </c>
      <c r="BI711" s="127" t="n">
        <f aca="false">IF(U711="nulová",N711,0)</f>
        <v>0</v>
      </c>
      <c r="BJ711" s="10" t="s">
        <v>93</v>
      </c>
      <c r="BK711" s="127" t="n">
        <f aca="false">ROUND(L711*K711,2)</f>
        <v>0</v>
      </c>
      <c r="BL711" s="10" t="s">
        <v>251</v>
      </c>
      <c r="BM711" s="10" t="s">
        <v>1630</v>
      </c>
    </row>
    <row r="712" customFormat="false" ht="25.5" hidden="false" customHeight="true" outlineLevel="0" collapsed="false">
      <c r="A712" s="32"/>
      <c r="B712" s="33"/>
      <c r="C712" s="203" t="s">
        <v>942</v>
      </c>
      <c r="D712" s="203" t="s">
        <v>172</v>
      </c>
      <c r="E712" s="204" t="s">
        <v>1631</v>
      </c>
      <c r="F712" s="205" t="s">
        <v>1632</v>
      </c>
      <c r="G712" s="205"/>
      <c r="H712" s="205"/>
      <c r="I712" s="205"/>
      <c r="J712" s="206" t="s">
        <v>261</v>
      </c>
      <c r="K712" s="207" t="n">
        <v>7.742</v>
      </c>
      <c r="L712" s="208" t="n">
        <v>0</v>
      </c>
      <c r="M712" s="208"/>
      <c r="N712" s="209" t="n">
        <f aca="false">ROUND(L712*K712,2)</f>
        <v>0</v>
      </c>
      <c r="O712" s="209"/>
      <c r="P712" s="209"/>
      <c r="Q712" s="209"/>
      <c r="R712" s="35"/>
      <c r="T712" s="210"/>
      <c r="U712" s="44" t="s">
        <v>50</v>
      </c>
      <c r="V712" s="34"/>
      <c r="W712" s="211" t="n">
        <f aca="false">V712*K712</f>
        <v>0</v>
      </c>
      <c r="X712" s="211" t="n">
        <v>0</v>
      </c>
      <c r="Y712" s="211" t="n">
        <f aca="false">X712*K712</f>
        <v>0</v>
      </c>
      <c r="Z712" s="211" t="n">
        <v>0</v>
      </c>
      <c r="AA712" s="212" t="n">
        <f aca="false">Z712*K712</f>
        <v>0</v>
      </c>
      <c r="AR712" s="10" t="s">
        <v>251</v>
      </c>
      <c r="AT712" s="10" t="s">
        <v>172</v>
      </c>
      <c r="AU712" s="10" t="s">
        <v>112</v>
      </c>
      <c r="AY712" s="10" t="s">
        <v>171</v>
      </c>
      <c r="BE712" s="127" t="n">
        <f aca="false">IF(U712="základní",N712,0)</f>
        <v>0</v>
      </c>
      <c r="BF712" s="127" t="n">
        <f aca="false">IF(U712="snížená",N712,0)</f>
        <v>0</v>
      </c>
      <c r="BG712" s="127" t="n">
        <f aca="false">IF(U712="zákl. přenesená",N712,0)</f>
        <v>0</v>
      </c>
      <c r="BH712" s="127" t="n">
        <f aca="false">IF(U712="sníž. přenesená",N712,0)</f>
        <v>0</v>
      </c>
      <c r="BI712" s="127" t="n">
        <f aca="false">IF(U712="nulová",N712,0)</f>
        <v>0</v>
      </c>
      <c r="BJ712" s="10" t="s">
        <v>93</v>
      </c>
      <c r="BK712" s="127" t="n">
        <f aca="false">ROUND(L712*K712,2)</f>
        <v>0</v>
      </c>
      <c r="BL712" s="10" t="s">
        <v>251</v>
      </c>
      <c r="BM712" s="10" t="s">
        <v>1633</v>
      </c>
    </row>
    <row r="713" customFormat="false" ht="25.5" hidden="false" customHeight="true" outlineLevel="0" collapsed="false">
      <c r="A713" s="32"/>
      <c r="B713" s="33"/>
      <c r="C713" s="203" t="s">
        <v>946</v>
      </c>
      <c r="D713" s="203" t="s">
        <v>172</v>
      </c>
      <c r="E713" s="204" t="s">
        <v>1634</v>
      </c>
      <c r="F713" s="205" t="s">
        <v>1635</v>
      </c>
      <c r="G713" s="205"/>
      <c r="H713" s="205"/>
      <c r="I713" s="205"/>
      <c r="J713" s="206" t="s">
        <v>261</v>
      </c>
      <c r="K713" s="207" t="n">
        <v>7.742</v>
      </c>
      <c r="L713" s="208" t="n">
        <v>0</v>
      </c>
      <c r="M713" s="208"/>
      <c r="N713" s="209" t="n">
        <f aca="false">ROUND(L713*K713,2)</f>
        <v>0</v>
      </c>
      <c r="O713" s="209"/>
      <c r="P713" s="209"/>
      <c r="Q713" s="209"/>
      <c r="R713" s="35"/>
      <c r="T713" s="210"/>
      <c r="U713" s="44" t="s">
        <v>50</v>
      </c>
      <c r="V713" s="34"/>
      <c r="W713" s="211" t="n">
        <f aca="false">V713*K713</f>
        <v>0</v>
      </c>
      <c r="X713" s="211" t="n">
        <v>0</v>
      </c>
      <c r="Y713" s="211" t="n">
        <f aca="false">X713*K713</f>
        <v>0</v>
      </c>
      <c r="Z713" s="211" t="n">
        <v>0</v>
      </c>
      <c r="AA713" s="212" t="n">
        <f aca="false">Z713*K713</f>
        <v>0</v>
      </c>
      <c r="AR713" s="10" t="s">
        <v>251</v>
      </c>
      <c r="AT713" s="10" t="s">
        <v>172</v>
      </c>
      <c r="AU713" s="10" t="s">
        <v>112</v>
      </c>
      <c r="AY713" s="10" t="s">
        <v>171</v>
      </c>
      <c r="BE713" s="127" t="n">
        <f aca="false">IF(U713="základní",N713,0)</f>
        <v>0</v>
      </c>
      <c r="BF713" s="127" t="n">
        <f aca="false">IF(U713="snížená",N713,0)</f>
        <v>0</v>
      </c>
      <c r="BG713" s="127" t="n">
        <f aca="false">IF(U713="zákl. přenesená",N713,0)</f>
        <v>0</v>
      </c>
      <c r="BH713" s="127" t="n">
        <f aca="false">IF(U713="sníž. přenesená",N713,0)</f>
        <v>0</v>
      </c>
      <c r="BI713" s="127" t="n">
        <f aca="false">IF(U713="nulová",N713,0)</f>
        <v>0</v>
      </c>
      <c r="BJ713" s="10" t="s">
        <v>93</v>
      </c>
      <c r="BK713" s="127" t="n">
        <f aca="false">ROUND(L713*K713,2)</f>
        <v>0</v>
      </c>
      <c r="BL713" s="10" t="s">
        <v>251</v>
      </c>
      <c r="BM713" s="10" t="s">
        <v>1636</v>
      </c>
    </row>
    <row r="714" customFormat="false" ht="25.5" hidden="false" customHeight="true" outlineLevel="0" collapsed="false">
      <c r="A714" s="32"/>
      <c r="B714" s="33"/>
      <c r="C714" s="203" t="s">
        <v>949</v>
      </c>
      <c r="D714" s="203" t="s">
        <v>172</v>
      </c>
      <c r="E714" s="204" t="s">
        <v>1637</v>
      </c>
      <c r="F714" s="205" t="s">
        <v>1638</v>
      </c>
      <c r="G714" s="205"/>
      <c r="H714" s="205"/>
      <c r="I714" s="205"/>
      <c r="J714" s="206" t="s">
        <v>330</v>
      </c>
      <c r="K714" s="207" t="n">
        <v>3</v>
      </c>
      <c r="L714" s="208" t="n">
        <v>0</v>
      </c>
      <c r="M714" s="208"/>
      <c r="N714" s="209" t="n">
        <f aca="false">ROUND(L714*K714,2)</f>
        <v>0</v>
      </c>
      <c r="O714" s="209"/>
      <c r="P714" s="209"/>
      <c r="Q714" s="209"/>
      <c r="R714" s="35"/>
      <c r="T714" s="210"/>
      <c r="U714" s="44" t="s">
        <v>50</v>
      </c>
      <c r="V714" s="34"/>
      <c r="W714" s="211" t="n">
        <f aca="false">V714*K714</f>
        <v>0</v>
      </c>
      <c r="X714" s="211" t="n">
        <v>0.00026</v>
      </c>
      <c r="Y714" s="211" t="n">
        <f aca="false">X714*K714</f>
        <v>0.00078</v>
      </c>
      <c r="Z714" s="211" t="n">
        <v>0</v>
      </c>
      <c r="AA714" s="212" t="n">
        <f aca="false">Z714*K714</f>
        <v>0</v>
      </c>
      <c r="AR714" s="10" t="s">
        <v>251</v>
      </c>
      <c r="AT714" s="10" t="s">
        <v>172</v>
      </c>
      <c r="AU714" s="10" t="s">
        <v>112</v>
      </c>
      <c r="AY714" s="10" t="s">
        <v>171</v>
      </c>
      <c r="BE714" s="127" t="n">
        <f aca="false">IF(U714="základní",N714,0)</f>
        <v>0</v>
      </c>
      <c r="BF714" s="127" t="n">
        <f aca="false">IF(U714="snížená",N714,0)</f>
        <v>0</v>
      </c>
      <c r="BG714" s="127" t="n">
        <f aca="false">IF(U714="zákl. přenesená",N714,0)</f>
        <v>0</v>
      </c>
      <c r="BH714" s="127" t="n">
        <f aca="false">IF(U714="sníž. přenesená",N714,0)</f>
        <v>0</v>
      </c>
      <c r="BI714" s="127" t="n">
        <f aca="false">IF(U714="nulová",N714,0)</f>
        <v>0</v>
      </c>
      <c r="BJ714" s="10" t="s">
        <v>93</v>
      </c>
      <c r="BK714" s="127" t="n">
        <f aca="false">ROUND(L714*K714,2)</f>
        <v>0</v>
      </c>
      <c r="BL714" s="10" t="s">
        <v>251</v>
      </c>
      <c r="BM714" s="10" t="s">
        <v>1639</v>
      </c>
    </row>
    <row r="715" s="213" customFormat="true" ht="16.5" hidden="false" customHeight="true" outlineLevel="0" collapsed="false">
      <c r="B715" s="214"/>
      <c r="C715" s="215"/>
      <c r="D715" s="215"/>
      <c r="E715" s="216"/>
      <c r="F715" s="217" t="s">
        <v>1454</v>
      </c>
      <c r="G715" s="217"/>
      <c r="H715" s="217"/>
      <c r="I715" s="217"/>
      <c r="J715" s="215"/>
      <c r="K715" s="218" t="n">
        <v>3</v>
      </c>
      <c r="L715" s="215"/>
      <c r="M715" s="215"/>
      <c r="N715" s="215"/>
      <c r="O715" s="215"/>
      <c r="P715" s="215"/>
      <c r="Q715" s="215"/>
      <c r="R715" s="219"/>
      <c r="T715" s="220"/>
      <c r="U715" s="215"/>
      <c r="V715" s="215"/>
      <c r="W715" s="215"/>
      <c r="X715" s="215"/>
      <c r="Y715" s="215"/>
      <c r="Z715" s="215"/>
      <c r="AA715" s="221"/>
      <c r="AT715" s="222" t="s">
        <v>179</v>
      </c>
      <c r="AU715" s="222" t="s">
        <v>112</v>
      </c>
      <c r="AV715" s="213" t="s">
        <v>112</v>
      </c>
      <c r="AW715" s="213" t="s">
        <v>39</v>
      </c>
      <c r="AX715" s="213" t="s">
        <v>85</v>
      </c>
      <c r="AY715" s="222" t="s">
        <v>171</v>
      </c>
    </row>
    <row r="716" s="233" customFormat="true" ht="16.5" hidden="false" customHeight="true" outlineLevel="0" collapsed="false">
      <c r="B716" s="234"/>
      <c r="C716" s="235"/>
      <c r="D716" s="235"/>
      <c r="E716" s="236"/>
      <c r="F716" s="237" t="s">
        <v>219</v>
      </c>
      <c r="G716" s="237"/>
      <c r="H716" s="237"/>
      <c r="I716" s="237"/>
      <c r="J716" s="235"/>
      <c r="K716" s="238" t="n">
        <v>3</v>
      </c>
      <c r="L716" s="235"/>
      <c r="M716" s="235"/>
      <c r="N716" s="235"/>
      <c r="O716" s="235"/>
      <c r="P716" s="235"/>
      <c r="Q716" s="235"/>
      <c r="R716" s="239"/>
      <c r="T716" s="240"/>
      <c r="U716" s="235"/>
      <c r="V716" s="235"/>
      <c r="W716" s="235"/>
      <c r="X716" s="235"/>
      <c r="Y716" s="235"/>
      <c r="Z716" s="235"/>
      <c r="AA716" s="241"/>
      <c r="AT716" s="242" t="s">
        <v>179</v>
      </c>
      <c r="AU716" s="242" t="s">
        <v>112</v>
      </c>
      <c r="AV716" s="233" t="s">
        <v>176</v>
      </c>
      <c r="AW716" s="233" t="s">
        <v>39</v>
      </c>
      <c r="AX716" s="233" t="s">
        <v>93</v>
      </c>
      <c r="AY716" s="242" t="s">
        <v>171</v>
      </c>
    </row>
    <row r="717" s="32" customFormat="true" ht="16.5" hidden="false" customHeight="true" outlineLevel="0" collapsed="false">
      <c r="B717" s="33"/>
      <c r="C717" s="203" t="s">
        <v>958</v>
      </c>
      <c r="D717" s="203" t="s">
        <v>172</v>
      </c>
      <c r="E717" s="204" t="s">
        <v>1640</v>
      </c>
      <c r="F717" s="205" t="s">
        <v>1641</v>
      </c>
      <c r="G717" s="205"/>
      <c r="H717" s="205"/>
      <c r="I717" s="205"/>
      <c r="J717" s="206" t="s">
        <v>261</v>
      </c>
      <c r="K717" s="207" t="n">
        <v>7.742</v>
      </c>
      <c r="L717" s="208" t="n">
        <v>0</v>
      </c>
      <c r="M717" s="208"/>
      <c r="N717" s="209" t="n">
        <f aca="false">ROUND(L717*K717,2)</f>
        <v>0</v>
      </c>
      <c r="O717" s="209"/>
      <c r="P717" s="209"/>
      <c r="Q717" s="209"/>
      <c r="R717" s="35"/>
      <c r="T717" s="210"/>
      <c r="U717" s="44" t="s">
        <v>50</v>
      </c>
      <c r="V717" s="34"/>
      <c r="W717" s="211" t="n">
        <f aca="false">V717*K717</f>
        <v>0</v>
      </c>
      <c r="X717" s="211" t="n">
        <v>0.0003</v>
      </c>
      <c r="Y717" s="211" t="n">
        <f aca="false">X717*K717</f>
        <v>0.0023226</v>
      </c>
      <c r="Z717" s="211" t="n">
        <v>0</v>
      </c>
      <c r="AA717" s="212" t="n">
        <f aca="false">Z717*K717</f>
        <v>0</v>
      </c>
      <c r="AR717" s="10" t="s">
        <v>251</v>
      </c>
      <c r="AT717" s="10" t="s">
        <v>172</v>
      </c>
      <c r="AU717" s="10" t="s">
        <v>112</v>
      </c>
      <c r="AY717" s="10" t="s">
        <v>171</v>
      </c>
      <c r="BE717" s="127" t="n">
        <f aca="false">IF(U717="základní",N717,0)</f>
        <v>0</v>
      </c>
      <c r="BF717" s="127" t="n">
        <f aca="false">IF(U717="snížená",N717,0)</f>
        <v>0</v>
      </c>
      <c r="BG717" s="127" t="n">
        <f aca="false">IF(U717="zákl. přenesená",N717,0)</f>
        <v>0</v>
      </c>
      <c r="BH717" s="127" t="n">
        <f aca="false">IF(U717="sníž. přenesená",N717,0)</f>
        <v>0</v>
      </c>
      <c r="BI717" s="127" t="n">
        <f aca="false">IF(U717="nulová",N717,0)</f>
        <v>0</v>
      </c>
      <c r="BJ717" s="10" t="s">
        <v>93</v>
      </c>
      <c r="BK717" s="127" t="n">
        <f aca="false">ROUND(L717*K717,2)</f>
        <v>0</v>
      </c>
      <c r="BL717" s="10" t="s">
        <v>251</v>
      </c>
      <c r="BM717" s="10" t="s">
        <v>1642</v>
      </c>
    </row>
    <row r="718" s="32" customFormat="true" ht="25.5" hidden="false" customHeight="true" outlineLevel="0" collapsed="false">
      <c r="B718" s="33"/>
      <c r="C718" s="203" t="s">
        <v>963</v>
      </c>
      <c r="D718" s="203" t="s">
        <v>172</v>
      </c>
      <c r="E718" s="204" t="s">
        <v>1643</v>
      </c>
      <c r="F718" s="205" t="s">
        <v>1644</v>
      </c>
      <c r="G718" s="205"/>
      <c r="H718" s="205"/>
      <c r="I718" s="205"/>
      <c r="J718" s="206" t="s">
        <v>325</v>
      </c>
      <c r="K718" s="207" t="n">
        <v>2</v>
      </c>
      <c r="L718" s="208" t="n">
        <v>0</v>
      </c>
      <c r="M718" s="208"/>
      <c r="N718" s="209" t="n">
        <f aca="false">ROUND(L718*K718,2)</f>
        <v>0</v>
      </c>
      <c r="O718" s="209"/>
      <c r="P718" s="209"/>
      <c r="Q718" s="209"/>
      <c r="R718" s="35"/>
      <c r="T718" s="210"/>
      <c r="U718" s="44" t="s">
        <v>50</v>
      </c>
      <c r="V718" s="34"/>
      <c r="W718" s="211" t="n">
        <f aca="false">V718*K718</f>
        <v>0</v>
      </c>
      <c r="X718" s="211" t="n">
        <v>0</v>
      </c>
      <c r="Y718" s="211" t="n">
        <f aca="false">X718*K718</f>
        <v>0</v>
      </c>
      <c r="Z718" s="211" t="n">
        <v>0</v>
      </c>
      <c r="AA718" s="212" t="n">
        <f aca="false">Z718*K718</f>
        <v>0</v>
      </c>
      <c r="AR718" s="10" t="s">
        <v>251</v>
      </c>
      <c r="AT718" s="10" t="s">
        <v>172</v>
      </c>
      <c r="AU718" s="10" t="s">
        <v>112</v>
      </c>
      <c r="AY718" s="10" t="s">
        <v>171</v>
      </c>
      <c r="BE718" s="127" t="n">
        <f aca="false">IF(U718="základní",N718,0)</f>
        <v>0</v>
      </c>
      <c r="BF718" s="127" t="n">
        <f aca="false">IF(U718="snížená",N718,0)</f>
        <v>0</v>
      </c>
      <c r="BG718" s="127" t="n">
        <f aca="false">IF(U718="zákl. přenesená",N718,0)</f>
        <v>0</v>
      </c>
      <c r="BH718" s="127" t="n">
        <f aca="false">IF(U718="sníž. přenesená",N718,0)</f>
        <v>0</v>
      </c>
      <c r="BI718" s="127" t="n">
        <f aca="false">IF(U718="nulová",N718,0)</f>
        <v>0</v>
      </c>
      <c r="BJ718" s="10" t="s">
        <v>93</v>
      </c>
      <c r="BK718" s="127" t="n">
        <f aca="false">ROUND(L718*K718,2)</f>
        <v>0</v>
      </c>
      <c r="BL718" s="10" t="s">
        <v>251</v>
      </c>
      <c r="BM718" s="10" t="s">
        <v>1645</v>
      </c>
    </row>
    <row r="719" s="32" customFormat="true" ht="25.5" hidden="false" customHeight="true" outlineLevel="0" collapsed="false">
      <c r="B719" s="33"/>
      <c r="C719" s="203" t="s">
        <v>969</v>
      </c>
      <c r="D719" s="203" t="s">
        <v>172</v>
      </c>
      <c r="E719" s="204" t="s">
        <v>1646</v>
      </c>
      <c r="F719" s="205" t="s">
        <v>1647</v>
      </c>
      <c r="G719" s="205"/>
      <c r="H719" s="205"/>
      <c r="I719" s="205"/>
      <c r="J719" s="206" t="s">
        <v>325</v>
      </c>
      <c r="K719" s="207" t="n">
        <v>1</v>
      </c>
      <c r="L719" s="208" t="n">
        <v>0</v>
      </c>
      <c r="M719" s="208"/>
      <c r="N719" s="209" t="n">
        <f aca="false">ROUND(L719*K719,2)</f>
        <v>0</v>
      </c>
      <c r="O719" s="209"/>
      <c r="P719" s="209"/>
      <c r="Q719" s="209"/>
      <c r="R719" s="35"/>
      <c r="T719" s="210"/>
      <c r="U719" s="44" t="s">
        <v>50</v>
      </c>
      <c r="V719" s="34"/>
      <c r="W719" s="211" t="n">
        <f aca="false">V719*K719</f>
        <v>0</v>
      </c>
      <c r="X719" s="211" t="n">
        <v>0</v>
      </c>
      <c r="Y719" s="211" t="n">
        <f aca="false">X719*K719</f>
        <v>0</v>
      </c>
      <c r="Z719" s="211" t="n">
        <v>0</v>
      </c>
      <c r="AA719" s="212" t="n">
        <f aca="false">Z719*K719</f>
        <v>0</v>
      </c>
      <c r="AR719" s="10" t="s">
        <v>251</v>
      </c>
      <c r="AT719" s="10" t="s">
        <v>172</v>
      </c>
      <c r="AU719" s="10" t="s">
        <v>112</v>
      </c>
      <c r="AY719" s="10" t="s">
        <v>171</v>
      </c>
      <c r="BE719" s="127" t="n">
        <f aca="false">IF(U719="základní",N719,0)</f>
        <v>0</v>
      </c>
      <c r="BF719" s="127" t="n">
        <f aca="false">IF(U719="snížená",N719,0)</f>
        <v>0</v>
      </c>
      <c r="BG719" s="127" t="n">
        <f aca="false">IF(U719="zákl. přenesená",N719,0)</f>
        <v>0</v>
      </c>
      <c r="BH719" s="127" t="n">
        <f aca="false">IF(U719="sníž. přenesená",N719,0)</f>
        <v>0</v>
      </c>
      <c r="BI719" s="127" t="n">
        <f aca="false">IF(U719="nulová",N719,0)</f>
        <v>0</v>
      </c>
      <c r="BJ719" s="10" t="s">
        <v>93</v>
      </c>
      <c r="BK719" s="127" t="n">
        <f aca="false">ROUND(L719*K719,2)</f>
        <v>0</v>
      </c>
      <c r="BL719" s="10" t="s">
        <v>251</v>
      </c>
      <c r="BM719" s="10" t="s">
        <v>1648</v>
      </c>
    </row>
    <row r="720" customFormat="false" ht="25.5" hidden="false" customHeight="true" outlineLevel="0" collapsed="false">
      <c r="A720" s="32"/>
      <c r="B720" s="33"/>
      <c r="C720" s="203" t="s">
        <v>971</v>
      </c>
      <c r="D720" s="203" t="s">
        <v>172</v>
      </c>
      <c r="E720" s="204" t="s">
        <v>1649</v>
      </c>
      <c r="F720" s="205" t="s">
        <v>1650</v>
      </c>
      <c r="G720" s="205"/>
      <c r="H720" s="205"/>
      <c r="I720" s="205"/>
      <c r="J720" s="206" t="s">
        <v>655</v>
      </c>
      <c r="K720" s="252" t="n">
        <v>0</v>
      </c>
      <c r="L720" s="208" t="n">
        <v>0</v>
      </c>
      <c r="M720" s="208"/>
      <c r="N720" s="209" t="n">
        <f aca="false">ROUND(L720*K720,2)</f>
        <v>0</v>
      </c>
      <c r="O720" s="209"/>
      <c r="P720" s="209"/>
      <c r="Q720" s="209"/>
      <c r="R720" s="35"/>
      <c r="T720" s="210"/>
      <c r="U720" s="44" t="s">
        <v>50</v>
      </c>
      <c r="V720" s="34"/>
      <c r="W720" s="211" t="n">
        <f aca="false">V720*K720</f>
        <v>0</v>
      </c>
      <c r="X720" s="211" t="n">
        <v>0</v>
      </c>
      <c r="Y720" s="211" t="n">
        <f aca="false">X720*K720</f>
        <v>0</v>
      </c>
      <c r="Z720" s="211" t="n">
        <v>0</v>
      </c>
      <c r="AA720" s="212" t="n">
        <f aca="false">Z720*K720</f>
        <v>0</v>
      </c>
      <c r="AR720" s="10" t="s">
        <v>251</v>
      </c>
      <c r="AT720" s="10" t="s">
        <v>172</v>
      </c>
      <c r="AU720" s="10" t="s">
        <v>112</v>
      </c>
      <c r="AY720" s="10" t="s">
        <v>171</v>
      </c>
      <c r="BE720" s="127" t="n">
        <f aca="false">IF(U720="základní",N720,0)</f>
        <v>0</v>
      </c>
      <c r="BF720" s="127" t="n">
        <f aca="false">IF(U720="snížená",N720,0)</f>
        <v>0</v>
      </c>
      <c r="BG720" s="127" t="n">
        <f aca="false">IF(U720="zákl. přenesená",N720,0)</f>
        <v>0</v>
      </c>
      <c r="BH720" s="127" t="n">
        <f aca="false">IF(U720="sníž. přenesená",N720,0)</f>
        <v>0</v>
      </c>
      <c r="BI720" s="127" t="n">
        <f aca="false">IF(U720="nulová",N720,0)</f>
        <v>0</v>
      </c>
      <c r="BJ720" s="10" t="s">
        <v>93</v>
      </c>
      <c r="BK720" s="127" t="n">
        <f aca="false">ROUND(L720*K720,2)</f>
        <v>0</v>
      </c>
      <c r="BL720" s="10" t="s">
        <v>251</v>
      </c>
      <c r="BM720" s="10" t="s">
        <v>1651</v>
      </c>
    </row>
    <row r="721" s="190" customFormat="true" ht="29.9" hidden="false" customHeight="true" outlineLevel="0" collapsed="false">
      <c r="B721" s="191"/>
      <c r="C721" s="192"/>
      <c r="D721" s="201" t="s">
        <v>144</v>
      </c>
      <c r="E721" s="201"/>
      <c r="F721" s="201"/>
      <c r="G721" s="201"/>
      <c r="H721" s="201"/>
      <c r="I721" s="201"/>
      <c r="J721" s="201"/>
      <c r="K721" s="201"/>
      <c r="L721" s="201"/>
      <c r="M721" s="201"/>
      <c r="N721" s="250" t="n">
        <f aca="false">BK721</f>
        <v>0</v>
      </c>
      <c r="O721" s="250"/>
      <c r="P721" s="250"/>
      <c r="Q721" s="250"/>
      <c r="R721" s="194"/>
      <c r="T721" s="195"/>
      <c r="U721" s="192"/>
      <c r="V721" s="192"/>
      <c r="W721" s="196" t="n">
        <f aca="false">SUM(W722:W731)</f>
        <v>0</v>
      </c>
      <c r="X721" s="192"/>
      <c r="Y721" s="196" t="n">
        <f aca="false">SUM(Y722:Y731)</f>
        <v>0.07155402</v>
      </c>
      <c r="Z721" s="192"/>
      <c r="AA721" s="197" t="n">
        <f aca="false">SUM(AA722:AA731)</f>
        <v>0</v>
      </c>
      <c r="AR721" s="198" t="s">
        <v>112</v>
      </c>
      <c r="AT721" s="199" t="s">
        <v>84</v>
      </c>
      <c r="AU721" s="199" t="s">
        <v>93</v>
      </c>
      <c r="AY721" s="198" t="s">
        <v>171</v>
      </c>
      <c r="BK721" s="200" t="n">
        <f aca="false">SUM(BK722:BK731)</f>
        <v>0</v>
      </c>
    </row>
    <row r="722" s="32" customFormat="true" ht="38.25" hidden="false" customHeight="true" outlineLevel="0" collapsed="false">
      <c r="B722" s="33"/>
      <c r="C722" s="203" t="s">
        <v>975</v>
      </c>
      <c r="D722" s="203" t="s">
        <v>172</v>
      </c>
      <c r="E722" s="204" t="s">
        <v>1024</v>
      </c>
      <c r="F722" s="205" t="s">
        <v>1652</v>
      </c>
      <c r="G722" s="205"/>
      <c r="H722" s="205"/>
      <c r="I722" s="205"/>
      <c r="J722" s="206" t="s">
        <v>261</v>
      </c>
      <c r="K722" s="207" t="n">
        <v>246.738</v>
      </c>
      <c r="L722" s="208" t="n">
        <v>0</v>
      </c>
      <c r="M722" s="208"/>
      <c r="N722" s="209" t="n">
        <f aca="false">ROUND(L722*K722,2)</f>
        <v>0</v>
      </c>
      <c r="O722" s="209"/>
      <c r="P722" s="209"/>
      <c r="Q722" s="209"/>
      <c r="R722" s="35"/>
      <c r="T722" s="210"/>
      <c r="U722" s="44" t="s">
        <v>50</v>
      </c>
      <c r="V722" s="34"/>
      <c r="W722" s="211" t="n">
        <f aca="false">V722*K722</f>
        <v>0</v>
      </c>
      <c r="X722" s="211" t="n">
        <v>0.00029</v>
      </c>
      <c r="Y722" s="211" t="n">
        <f aca="false">X722*K722</f>
        <v>0.07155402</v>
      </c>
      <c r="Z722" s="211" t="n">
        <v>0</v>
      </c>
      <c r="AA722" s="212" t="n">
        <f aca="false">Z722*K722</f>
        <v>0</v>
      </c>
      <c r="AR722" s="10" t="s">
        <v>251</v>
      </c>
      <c r="AT722" s="10" t="s">
        <v>172</v>
      </c>
      <c r="AU722" s="10" t="s">
        <v>112</v>
      </c>
      <c r="AY722" s="10" t="s">
        <v>171</v>
      </c>
      <c r="BE722" s="127" t="n">
        <f aca="false">IF(U722="základní",N722,0)</f>
        <v>0</v>
      </c>
      <c r="BF722" s="127" t="n">
        <f aca="false">IF(U722="snížená",N722,0)</f>
        <v>0</v>
      </c>
      <c r="BG722" s="127" t="n">
        <f aca="false">IF(U722="zákl. přenesená",N722,0)</f>
        <v>0</v>
      </c>
      <c r="BH722" s="127" t="n">
        <f aca="false">IF(U722="sníž. přenesená",N722,0)</f>
        <v>0</v>
      </c>
      <c r="BI722" s="127" t="n">
        <f aca="false">IF(U722="nulová",N722,0)</f>
        <v>0</v>
      </c>
      <c r="BJ722" s="10" t="s">
        <v>93</v>
      </c>
      <c r="BK722" s="127" t="n">
        <f aca="false">ROUND(L722*K722,2)</f>
        <v>0</v>
      </c>
      <c r="BL722" s="10" t="s">
        <v>251</v>
      </c>
      <c r="BM722" s="10" t="s">
        <v>1653</v>
      </c>
    </row>
    <row r="723" s="213" customFormat="true" ht="16.5" hidden="false" customHeight="true" outlineLevel="0" collapsed="false">
      <c r="B723" s="214"/>
      <c r="C723" s="215"/>
      <c r="D723" s="215"/>
      <c r="E723" s="216"/>
      <c r="F723" s="217" t="s">
        <v>1654</v>
      </c>
      <c r="G723" s="217"/>
      <c r="H723" s="217"/>
      <c r="I723" s="217"/>
      <c r="J723" s="215"/>
      <c r="K723" s="218" t="n">
        <v>104.987</v>
      </c>
      <c r="L723" s="215"/>
      <c r="M723" s="215"/>
      <c r="N723" s="215"/>
      <c r="O723" s="215"/>
      <c r="P723" s="215"/>
      <c r="Q723" s="215"/>
      <c r="R723" s="219"/>
      <c r="T723" s="220"/>
      <c r="U723" s="215"/>
      <c r="V723" s="215"/>
      <c r="W723" s="215"/>
      <c r="X723" s="215"/>
      <c r="Y723" s="215"/>
      <c r="Z723" s="215"/>
      <c r="AA723" s="221"/>
      <c r="AT723" s="222" t="s">
        <v>179</v>
      </c>
      <c r="AU723" s="222" t="s">
        <v>112</v>
      </c>
      <c r="AV723" s="213" t="s">
        <v>112</v>
      </c>
      <c r="AW723" s="213" t="s">
        <v>39</v>
      </c>
      <c r="AX723" s="213" t="s">
        <v>85</v>
      </c>
      <c r="AY723" s="222" t="s">
        <v>171</v>
      </c>
    </row>
    <row r="724" s="224" customFormat="true" ht="16.5" hidden="false" customHeight="true" outlineLevel="0" collapsed="false">
      <c r="B724" s="225"/>
      <c r="C724" s="226"/>
      <c r="D724" s="226"/>
      <c r="E724" s="227"/>
      <c r="F724" s="228" t="s">
        <v>1655</v>
      </c>
      <c r="G724" s="228"/>
      <c r="H724" s="228"/>
      <c r="I724" s="228"/>
      <c r="J724" s="226"/>
      <c r="K724" s="227"/>
      <c r="L724" s="226"/>
      <c r="M724" s="226"/>
      <c r="N724" s="226"/>
      <c r="O724" s="226"/>
      <c r="P724" s="226"/>
      <c r="Q724" s="226"/>
      <c r="R724" s="229"/>
      <c r="T724" s="230"/>
      <c r="U724" s="226"/>
      <c r="V724" s="226"/>
      <c r="W724" s="226"/>
      <c r="X724" s="226"/>
      <c r="Y724" s="226"/>
      <c r="Z724" s="226"/>
      <c r="AA724" s="231"/>
      <c r="AT724" s="232" t="s">
        <v>179</v>
      </c>
      <c r="AU724" s="232" t="s">
        <v>112</v>
      </c>
      <c r="AV724" s="224" t="s">
        <v>93</v>
      </c>
      <c r="AW724" s="224" t="s">
        <v>39</v>
      </c>
      <c r="AX724" s="224" t="s">
        <v>85</v>
      </c>
      <c r="AY724" s="232" t="s">
        <v>171</v>
      </c>
    </row>
    <row r="725" s="213" customFormat="true" ht="16.5" hidden="false" customHeight="true" outlineLevel="0" collapsed="false">
      <c r="B725" s="214"/>
      <c r="C725" s="215"/>
      <c r="D725" s="215"/>
      <c r="E725" s="216"/>
      <c r="F725" s="223" t="s">
        <v>1656</v>
      </c>
      <c r="G725" s="223"/>
      <c r="H725" s="223"/>
      <c r="I725" s="223"/>
      <c r="J725" s="215"/>
      <c r="K725" s="218" t="n">
        <v>5.051</v>
      </c>
      <c r="L725" s="215"/>
      <c r="M725" s="215"/>
      <c r="N725" s="215"/>
      <c r="O725" s="215"/>
      <c r="P725" s="215"/>
      <c r="Q725" s="215"/>
      <c r="R725" s="219"/>
      <c r="T725" s="220"/>
      <c r="U725" s="215"/>
      <c r="V725" s="215"/>
      <c r="W725" s="215"/>
      <c r="X725" s="215"/>
      <c r="Y725" s="215"/>
      <c r="Z725" s="215"/>
      <c r="AA725" s="221"/>
      <c r="AT725" s="222" t="s">
        <v>179</v>
      </c>
      <c r="AU725" s="222" t="s">
        <v>112</v>
      </c>
      <c r="AV725" s="213" t="s">
        <v>112</v>
      </c>
      <c r="AW725" s="213" t="s">
        <v>39</v>
      </c>
      <c r="AX725" s="213" t="s">
        <v>85</v>
      </c>
      <c r="AY725" s="222" t="s">
        <v>171</v>
      </c>
    </row>
    <row r="726" s="224" customFormat="true" ht="16.5" hidden="false" customHeight="true" outlineLevel="0" collapsed="false">
      <c r="B726" s="225"/>
      <c r="C726" s="226"/>
      <c r="D726" s="226"/>
      <c r="E726" s="227"/>
      <c r="F726" s="228" t="s">
        <v>1027</v>
      </c>
      <c r="G726" s="228"/>
      <c r="H726" s="228"/>
      <c r="I726" s="228"/>
      <c r="J726" s="226"/>
      <c r="K726" s="227"/>
      <c r="L726" s="226"/>
      <c r="M726" s="226"/>
      <c r="N726" s="226"/>
      <c r="O726" s="226"/>
      <c r="P726" s="226"/>
      <c r="Q726" s="226"/>
      <c r="R726" s="229"/>
      <c r="T726" s="230"/>
      <c r="U726" s="226"/>
      <c r="V726" s="226"/>
      <c r="W726" s="226"/>
      <c r="X726" s="226"/>
      <c r="Y726" s="226"/>
      <c r="Z726" s="226"/>
      <c r="AA726" s="231"/>
      <c r="AT726" s="232" t="s">
        <v>179</v>
      </c>
      <c r="AU726" s="232" t="s">
        <v>112</v>
      </c>
      <c r="AV726" s="224" t="s">
        <v>93</v>
      </c>
      <c r="AW726" s="224" t="s">
        <v>39</v>
      </c>
      <c r="AX726" s="224" t="s">
        <v>85</v>
      </c>
      <c r="AY726" s="232" t="s">
        <v>171</v>
      </c>
    </row>
    <row r="727" s="213" customFormat="true" ht="16.5" hidden="false" customHeight="true" outlineLevel="0" collapsed="false">
      <c r="B727" s="214"/>
      <c r="C727" s="215"/>
      <c r="D727" s="215"/>
      <c r="E727" s="216"/>
      <c r="F727" s="223" t="s">
        <v>1657</v>
      </c>
      <c r="G727" s="223"/>
      <c r="H727" s="223"/>
      <c r="I727" s="223"/>
      <c r="J727" s="215"/>
      <c r="K727" s="218" t="n">
        <v>36.7</v>
      </c>
      <c r="L727" s="215"/>
      <c r="M727" s="215"/>
      <c r="N727" s="215"/>
      <c r="O727" s="215"/>
      <c r="P727" s="215"/>
      <c r="Q727" s="215"/>
      <c r="R727" s="219"/>
      <c r="T727" s="220"/>
      <c r="U727" s="215"/>
      <c r="V727" s="215"/>
      <c r="W727" s="215"/>
      <c r="X727" s="215"/>
      <c r="Y727" s="215"/>
      <c r="Z727" s="215"/>
      <c r="AA727" s="221"/>
      <c r="AT727" s="222" t="s">
        <v>179</v>
      </c>
      <c r="AU727" s="222" t="s">
        <v>112</v>
      </c>
      <c r="AV727" s="213" t="s">
        <v>112</v>
      </c>
      <c r="AW727" s="213" t="s">
        <v>39</v>
      </c>
      <c r="AX727" s="213" t="s">
        <v>85</v>
      </c>
      <c r="AY727" s="222" t="s">
        <v>171</v>
      </c>
    </row>
    <row r="728" s="224" customFormat="true" ht="16.5" hidden="false" customHeight="true" outlineLevel="0" collapsed="false">
      <c r="B728" s="225"/>
      <c r="C728" s="226"/>
      <c r="D728" s="226"/>
      <c r="E728" s="227"/>
      <c r="F728" s="228" t="s">
        <v>1658</v>
      </c>
      <c r="G728" s="228"/>
      <c r="H728" s="228"/>
      <c r="I728" s="228"/>
      <c r="J728" s="226"/>
      <c r="K728" s="227"/>
      <c r="L728" s="226"/>
      <c r="M728" s="226"/>
      <c r="N728" s="226"/>
      <c r="O728" s="226"/>
      <c r="P728" s="226"/>
      <c r="Q728" s="226"/>
      <c r="R728" s="229"/>
      <c r="T728" s="230"/>
      <c r="U728" s="226"/>
      <c r="V728" s="226"/>
      <c r="W728" s="226"/>
      <c r="X728" s="226"/>
      <c r="Y728" s="226"/>
      <c r="Z728" s="226"/>
      <c r="AA728" s="231"/>
      <c r="AT728" s="232" t="s">
        <v>179</v>
      </c>
      <c r="AU728" s="232" t="s">
        <v>112</v>
      </c>
      <c r="AV728" s="224" t="s">
        <v>93</v>
      </c>
      <c r="AW728" s="224" t="s">
        <v>39</v>
      </c>
      <c r="AX728" s="224" t="s">
        <v>85</v>
      </c>
      <c r="AY728" s="232" t="s">
        <v>171</v>
      </c>
    </row>
    <row r="729" s="213" customFormat="true" ht="16.5" hidden="false" customHeight="true" outlineLevel="0" collapsed="false">
      <c r="B729" s="214"/>
      <c r="C729" s="215"/>
      <c r="D729" s="215"/>
      <c r="E729" s="216"/>
      <c r="F729" s="223" t="s">
        <v>723</v>
      </c>
      <c r="G729" s="223"/>
      <c r="H729" s="223"/>
      <c r="I729" s="223"/>
      <c r="J729" s="215"/>
      <c r="K729" s="218" t="n">
        <v>100</v>
      </c>
      <c r="L729" s="215"/>
      <c r="M729" s="215"/>
      <c r="N729" s="215"/>
      <c r="O729" s="215"/>
      <c r="P729" s="215"/>
      <c r="Q729" s="215"/>
      <c r="R729" s="219"/>
      <c r="T729" s="220"/>
      <c r="U729" s="215"/>
      <c r="V729" s="215"/>
      <c r="W729" s="215"/>
      <c r="X729" s="215"/>
      <c r="Y729" s="215"/>
      <c r="Z729" s="215"/>
      <c r="AA729" s="221"/>
      <c r="AT729" s="222" t="s">
        <v>179</v>
      </c>
      <c r="AU729" s="222" t="s">
        <v>112</v>
      </c>
      <c r="AV729" s="213" t="s">
        <v>112</v>
      </c>
      <c r="AW729" s="213" t="s">
        <v>39</v>
      </c>
      <c r="AX729" s="213" t="s">
        <v>85</v>
      </c>
      <c r="AY729" s="222" t="s">
        <v>171</v>
      </c>
    </row>
    <row r="730" s="224" customFormat="true" ht="16.5" hidden="false" customHeight="true" outlineLevel="0" collapsed="false">
      <c r="B730" s="225"/>
      <c r="C730" s="226"/>
      <c r="D730" s="226"/>
      <c r="E730" s="227"/>
      <c r="F730" s="228" t="s">
        <v>1659</v>
      </c>
      <c r="G730" s="228"/>
      <c r="H730" s="228"/>
      <c r="I730" s="228"/>
      <c r="J730" s="226"/>
      <c r="K730" s="227"/>
      <c r="L730" s="226"/>
      <c r="M730" s="226"/>
      <c r="N730" s="226"/>
      <c r="O730" s="226"/>
      <c r="P730" s="226"/>
      <c r="Q730" s="226"/>
      <c r="R730" s="229"/>
      <c r="T730" s="230"/>
      <c r="U730" s="226"/>
      <c r="V730" s="226"/>
      <c r="W730" s="226"/>
      <c r="X730" s="226"/>
      <c r="Y730" s="226"/>
      <c r="Z730" s="226"/>
      <c r="AA730" s="231"/>
      <c r="AT730" s="232" t="s">
        <v>179</v>
      </c>
      <c r="AU730" s="232" t="s">
        <v>112</v>
      </c>
      <c r="AV730" s="224" t="s">
        <v>93</v>
      </c>
      <c r="AW730" s="224" t="s">
        <v>39</v>
      </c>
      <c r="AX730" s="224" t="s">
        <v>85</v>
      </c>
      <c r="AY730" s="232" t="s">
        <v>171</v>
      </c>
    </row>
    <row r="731" s="233" customFormat="true" ht="16.5" hidden="false" customHeight="true" outlineLevel="0" collapsed="false">
      <c r="B731" s="234"/>
      <c r="C731" s="235"/>
      <c r="D731" s="235"/>
      <c r="E731" s="236"/>
      <c r="F731" s="237" t="s">
        <v>219</v>
      </c>
      <c r="G731" s="237"/>
      <c r="H731" s="237"/>
      <c r="I731" s="237"/>
      <c r="J731" s="235"/>
      <c r="K731" s="238" t="n">
        <v>246.738</v>
      </c>
      <c r="L731" s="235"/>
      <c r="M731" s="235"/>
      <c r="N731" s="235"/>
      <c r="O731" s="235"/>
      <c r="P731" s="235"/>
      <c r="Q731" s="235"/>
      <c r="R731" s="239"/>
      <c r="T731" s="240"/>
      <c r="U731" s="235"/>
      <c r="V731" s="235"/>
      <c r="W731" s="235"/>
      <c r="X731" s="235"/>
      <c r="Y731" s="235"/>
      <c r="Z731" s="235"/>
      <c r="AA731" s="241"/>
      <c r="AT731" s="242" t="s">
        <v>179</v>
      </c>
      <c r="AU731" s="242" t="s">
        <v>112</v>
      </c>
      <c r="AV731" s="233" t="s">
        <v>176</v>
      </c>
      <c r="AW731" s="233" t="s">
        <v>39</v>
      </c>
      <c r="AX731" s="233" t="s">
        <v>93</v>
      </c>
      <c r="AY731" s="242" t="s">
        <v>171</v>
      </c>
    </row>
    <row r="732" s="190" customFormat="true" ht="37.45" hidden="false" customHeight="true" outlineLevel="0" collapsed="false">
      <c r="B732" s="191"/>
      <c r="C732" s="192"/>
      <c r="D732" s="193" t="s">
        <v>1040</v>
      </c>
      <c r="E732" s="193"/>
      <c r="F732" s="193"/>
      <c r="G732" s="193"/>
      <c r="H732" s="193"/>
      <c r="I732" s="193"/>
      <c r="J732" s="193"/>
      <c r="K732" s="193"/>
      <c r="L732" s="193"/>
      <c r="M732" s="193"/>
      <c r="N732" s="169" t="n">
        <f aca="false">BK732</f>
        <v>0</v>
      </c>
      <c r="O732" s="169"/>
      <c r="P732" s="169"/>
      <c r="Q732" s="169"/>
      <c r="R732" s="194"/>
      <c r="T732" s="195"/>
      <c r="U732" s="192"/>
      <c r="V732" s="192"/>
      <c r="W732" s="196" t="n">
        <f aca="false">W733+W738</f>
        <v>0</v>
      </c>
      <c r="X732" s="192"/>
      <c r="Y732" s="196" t="n">
        <f aca="false">Y733+Y738</f>
        <v>0</v>
      </c>
      <c r="Z732" s="192"/>
      <c r="AA732" s="197" t="n">
        <f aca="false">AA733+AA738</f>
        <v>0</v>
      </c>
      <c r="AR732" s="198" t="s">
        <v>191</v>
      </c>
      <c r="AT732" s="199" t="s">
        <v>84</v>
      </c>
      <c r="AU732" s="199" t="s">
        <v>85</v>
      </c>
      <c r="AY732" s="198" t="s">
        <v>171</v>
      </c>
      <c r="BK732" s="200" t="n">
        <f aca="false">BK733+BK738</f>
        <v>0</v>
      </c>
    </row>
    <row r="733" customFormat="false" ht="19.95" hidden="false" customHeight="true" outlineLevel="0" collapsed="false">
      <c r="A733" s="190"/>
      <c r="B733" s="191"/>
      <c r="C733" s="192"/>
      <c r="D733" s="201" t="s">
        <v>1041</v>
      </c>
      <c r="E733" s="201"/>
      <c r="F733" s="201"/>
      <c r="G733" s="201"/>
      <c r="H733" s="201"/>
      <c r="I733" s="201"/>
      <c r="J733" s="201"/>
      <c r="K733" s="201"/>
      <c r="L733" s="201"/>
      <c r="M733" s="201"/>
      <c r="N733" s="202" t="n">
        <f aca="false">BK733</f>
        <v>0</v>
      </c>
      <c r="O733" s="202"/>
      <c r="P733" s="202"/>
      <c r="Q733" s="202"/>
      <c r="R733" s="194"/>
      <c r="T733" s="195"/>
      <c r="U733" s="192"/>
      <c r="V733" s="192"/>
      <c r="W733" s="196" t="n">
        <f aca="false">SUM(W734:W737)</f>
        <v>0</v>
      </c>
      <c r="X733" s="192"/>
      <c r="Y733" s="196" t="n">
        <f aca="false">SUM(Y734:Y737)</f>
        <v>0</v>
      </c>
      <c r="Z733" s="192"/>
      <c r="AA733" s="197" t="n">
        <f aca="false">SUM(AA734:AA737)</f>
        <v>0</v>
      </c>
      <c r="AR733" s="198" t="s">
        <v>191</v>
      </c>
      <c r="AT733" s="199" t="s">
        <v>84</v>
      </c>
      <c r="AU733" s="199" t="s">
        <v>93</v>
      </c>
      <c r="AY733" s="198" t="s">
        <v>171</v>
      </c>
      <c r="BK733" s="200" t="n">
        <f aca="false">SUM(BK734:BK737)</f>
        <v>0</v>
      </c>
    </row>
    <row r="734" s="32" customFormat="true" ht="51" hidden="false" customHeight="true" outlineLevel="0" collapsed="false">
      <c r="B734" s="33"/>
      <c r="C734" s="203" t="s">
        <v>980</v>
      </c>
      <c r="D734" s="203" t="s">
        <v>172</v>
      </c>
      <c r="E734" s="204" t="s">
        <v>1660</v>
      </c>
      <c r="F734" s="205" t="s">
        <v>1661</v>
      </c>
      <c r="G734" s="205"/>
      <c r="H734" s="205"/>
      <c r="I734" s="205"/>
      <c r="J734" s="206" t="s">
        <v>1662</v>
      </c>
      <c r="K734" s="207" t="n">
        <v>1</v>
      </c>
      <c r="L734" s="208" t="n">
        <v>0</v>
      </c>
      <c r="M734" s="208"/>
      <c r="N734" s="209" t="n">
        <f aca="false">ROUND(L734*K734,2)</f>
        <v>0</v>
      </c>
      <c r="O734" s="209"/>
      <c r="P734" s="209"/>
      <c r="Q734" s="209"/>
      <c r="R734" s="35"/>
      <c r="T734" s="210"/>
      <c r="U734" s="44" t="s">
        <v>50</v>
      </c>
      <c r="V734" s="34"/>
      <c r="W734" s="211" t="n">
        <f aca="false">V734*K734</f>
        <v>0</v>
      </c>
      <c r="X734" s="211" t="n">
        <v>0</v>
      </c>
      <c r="Y734" s="211" t="n">
        <f aca="false">X734*K734</f>
        <v>0</v>
      </c>
      <c r="Z734" s="211" t="n">
        <v>0</v>
      </c>
      <c r="AA734" s="212" t="n">
        <f aca="false">Z734*K734</f>
        <v>0</v>
      </c>
      <c r="AR734" s="10" t="s">
        <v>551</v>
      </c>
      <c r="AT734" s="10" t="s">
        <v>172</v>
      </c>
      <c r="AU734" s="10" t="s">
        <v>112</v>
      </c>
      <c r="AY734" s="10" t="s">
        <v>171</v>
      </c>
      <c r="BE734" s="127" t="n">
        <f aca="false">IF(U734="základní",N734,0)</f>
        <v>0</v>
      </c>
      <c r="BF734" s="127" t="n">
        <f aca="false">IF(U734="snížená",N734,0)</f>
        <v>0</v>
      </c>
      <c r="BG734" s="127" t="n">
        <f aca="false">IF(U734="zákl. přenesená",N734,0)</f>
        <v>0</v>
      </c>
      <c r="BH734" s="127" t="n">
        <f aca="false">IF(U734="sníž. přenesená",N734,0)</f>
        <v>0</v>
      </c>
      <c r="BI734" s="127" t="n">
        <f aca="false">IF(U734="nulová",N734,0)</f>
        <v>0</v>
      </c>
      <c r="BJ734" s="10" t="s">
        <v>93</v>
      </c>
      <c r="BK734" s="127" t="n">
        <f aca="false">ROUND(L734*K734,2)</f>
        <v>0</v>
      </c>
      <c r="BL734" s="10" t="s">
        <v>551</v>
      </c>
      <c r="BM734" s="10" t="s">
        <v>1663</v>
      </c>
    </row>
    <row r="735" s="32" customFormat="true" ht="51" hidden="false" customHeight="true" outlineLevel="0" collapsed="false">
      <c r="B735" s="33"/>
      <c r="C735" s="203" t="s">
        <v>984</v>
      </c>
      <c r="D735" s="203" t="s">
        <v>172</v>
      </c>
      <c r="E735" s="204" t="s">
        <v>1664</v>
      </c>
      <c r="F735" s="205" t="s">
        <v>1665</v>
      </c>
      <c r="G735" s="205"/>
      <c r="H735" s="205"/>
      <c r="I735" s="205"/>
      <c r="J735" s="206" t="s">
        <v>1662</v>
      </c>
      <c r="K735" s="207" t="n">
        <v>1</v>
      </c>
      <c r="L735" s="208" t="n">
        <v>0</v>
      </c>
      <c r="M735" s="208"/>
      <c r="N735" s="209" t="n">
        <f aca="false">ROUND(L735*K735,2)</f>
        <v>0</v>
      </c>
      <c r="O735" s="209"/>
      <c r="P735" s="209"/>
      <c r="Q735" s="209"/>
      <c r="R735" s="35"/>
      <c r="T735" s="210"/>
      <c r="U735" s="44" t="s">
        <v>50</v>
      </c>
      <c r="V735" s="34"/>
      <c r="W735" s="211" t="n">
        <f aca="false">V735*K735</f>
        <v>0</v>
      </c>
      <c r="X735" s="211" t="n">
        <v>0</v>
      </c>
      <c r="Y735" s="211" t="n">
        <f aca="false">X735*K735</f>
        <v>0</v>
      </c>
      <c r="Z735" s="211" t="n">
        <v>0</v>
      </c>
      <c r="AA735" s="212" t="n">
        <f aca="false">Z735*K735</f>
        <v>0</v>
      </c>
      <c r="AR735" s="10" t="s">
        <v>551</v>
      </c>
      <c r="AT735" s="10" t="s">
        <v>172</v>
      </c>
      <c r="AU735" s="10" t="s">
        <v>112</v>
      </c>
      <c r="AY735" s="10" t="s">
        <v>171</v>
      </c>
      <c r="BE735" s="127" t="n">
        <f aca="false">IF(U735="základní",N735,0)</f>
        <v>0</v>
      </c>
      <c r="BF735" s="127" t="n">
        <f aca="false">IF(U735="snížená",N735,0)</f>
        <v>0</v>
      </c>
      <c r="BG735" s="127" t="n">
        <f aca="false">IF(U735="zákl. přenesená",N735,0)</f>
        <v>0</v>
      </c>
      <c r="BH735" s="127" t="n">
        <f aca="false">IF(U735="sníž. přenesená",N735,0)</f>
        <v>0</v>
      </c>
      <c r="BI735" s="127" t="n">
        <f aca="false">IF(U735="nulová",N735,0)</f>
        <v>0</v>
      </c>
      <c r="BJ735" s="10" t="s">
        <v>93</v>
      </c>
      <c r="BK735" s="127" t="n">
        <f aca="false">ROUND(L735*K735,2)</f>
        <v>0</v>
      </c>
      <c r="BL735" s="10" t="s">
        <v>551</v>
      </c>
      <c r="BM735" s="10" t="s">
        <v>1666</v>
      </c>
    </row>
    <row r="736" s="32" customFormat="true" ht="51" hidden="false" customHeight="true" outlineLevel="0" collapsed="false">
      <c r="B736" s="33"/>
      <c r="C736" s="203" t="s">
        <v>991</v>
      </c>
      <c r="D736" s="203" t="s">
        <v>172</v>
      </c>
      <c r="E736" s="204" t="s">
        <v>1667</v>
      </c>
      <c r="F736" s="205" t="s">
        <v>1668</v>
      </c>
      <c r="G736" s="205"/>
      <c r="H736" s="205"/>
      <c r="I736" s="205"/>
      <c r="J736" s="206" t="s">
        <v>1662</v>
      </c>
      <c r="K736" s="207" t="n">
        <v>1</v>
      </c>
      <c r="L736" s="208" t="n">
        <v>0</v>
      </c>
      <c r="M736" s="208"/>
      <c r="N736" s="209" t="n">
        <f aca="false">ROUND(L736*K736,2)</f>
        <v>0</v>
      </c>
      <c r="O736" s="209"/>
      <c r="P736" s="209"/>
      <c r="Q736" s="209"/>
      <c r="R736" s="35"/>
      <c r="T736" s="210"/>
      <c r="U736" s="44" t="s">
        <v>50</v>
      </c>
      <c r="V736" s="34"/>
      <c r="W736" s="211" t="n">
        <f aca="false">V736*K736</f>
        <v>0</v>
      </c>
      <c r="X736" s="211" t="n">
        <v>0</v>
      </c>
      <c r="Y736" s="211" t="n">
        <f aca="false">X736*K736</f>
        <v>0</v>
      </c>
      <c r="Z736" s="211" t="n">
        <v>0</v>
      </c>
      <c r="AA736" s="212" t="n">
        <f aca="false">Z736*K736</f>
        <v>0</v>
      </c>
      <c r="AR736" s="10" t="s">
        <v>551</v>
      </c>
      <c r="AT736" s="10" t="s">
        <v>172</v>
      </c>
      <c r="AU736" s="10" t="s">
        <v>112</v>
      </c>
      <c r="AY736" s="10" t="s">
        <v>171</v>
      </c>
      <c r="BE736" s="127" t="n">
        <f aca="false">IF(U736="základní",N736,0)</f>
        <v>0</v>
      </c>
      <c r="BF736" s="127" t="n">
        <f aca="false">IF(U736="snížená",N736,0)</f>
        <v>0</v>
      </c>
      <c r="BG736" s="127" t="n">
        <f aca="false">IF(U736="zákl. přenesená",N736,0)</f>
        <v>0</v>
      </c>
      <c r="BH736" s="127" t="n">
        <f aca="false">IF(U736="sníž. přenesená",N736,0)</f>
        <v>0</v>
      </c>
      <c r="BI736" s="127" t="n">
        <f aca="false">IF(U736="nulová",N736,0)</f>
        <v>0</v>
      </c>
      <c r="BJ736" s="10" t="s">
        <v>93</v>
      </c>
      <c r="BK736" s="127" t="n">
        <f aca="false">ROUND(L736*K736,2)</f>
        <v>0</v>
      </c>
      <c r="BL736" s="10" t="s">
        <v>551</v>
      </c>
      <c r="BM736" s="10" t="s">
        <v>1669</v>
      </c>
    </row>
    <row r="737" s="32" customFormat="true" ht="38.25" hidden="false" customHeight="true" outlineLevel="0" collapsed="false">
      <c r="B737" s="33"/>
      <c r="C737" s="203" t="s">
        <v>995</v>
      </c>
      <c r="D737" s="203" t="s">
        <v>172</v>
      </c>
      <c r="E737" s="204" t="s">
        <v>1670</v>
      </c>
      <c r="F737" s="205" t="s">
        <v>1671</v>
      </c>
      <c r="G737" s="205"/>
      <c r="H737" s="205"/>
      <c r="I737" s="205"/>
      <c r="J737" s="206" t="s">
        <v>1662</v>
      </c>
      <c r="K737" s="207" t="n">
        <v>1</v>
      </c>
      <c r="L737" s="208" t="n">
        <v>0</v>
      </c>
      <c r="M737" s="208"/>
      <c r="N737" s="209" t="n">
        <f aca="false">ROUND(L737*K737,2)</f>
        <v>0</v>
      </c>
      <c r="O737" s="209"/>
      <c r="P737" s="209"/>
      <c r="Q737" s="209"/>
      <c r="R737" s="35"/>
      <c r="T737" s="210"/>
      <c r="U737" s="44" t="s">
        <v>50</v>
      </c>
      <c r="V737" s="34"/>
      <c r="W737" s="211" t="n">
        <f aca="false">V737*K737</f>
        <v>0</v>
      </c>
      <c r="X737" s="211" t="n">
        <v>0</v>
      </c>
      <c r="Y737" s="211" t="n">
        <f aca="false">X737*K737</f>
        <v>0</v>
      </c>
      <c r="Z737" s="211" t="n">
        <v>0</v>
      </c>
      <c r="AA737" s="212" t="n">
        <f aca="false">Z737*K737</f>
        <v>0</v>
      </c>
      <c r="AR737" s="10" t="s">
        <v>551</v>
      </c>
      <c r="AT737" s="10" t="s">
        <v>172</v>
      </c>
      <c r="AU737" s="10" t="s">
        <v>112</v>
      </c>
      <c r="AY737" s="10" t="s">
        <v>171</v>
      </c>
      <c r="BE737" s="127" t="n">
        <f aca="false">IF(U737="základní",N737,0)</f>
        <v>0</v>
      </c>
      <c r="BF737" s="127" t="n">
        <f aca="false">IF(U737="snížená",N737,0)</f>
        <v>0</v>
      </c>
      <c r="BG737" s="127" t="n">
        <f aca="false">IF(U737="zákl. přenesená",N737,0)</f>
        <v>0</v>
      </c>
      <c r="BH737" s="127" t="n">
        <f aca="false">IF(U737="sníž. přenesená",N737,0)</f>
        <v>0</v>
      </c>
      <c r="BI737" s="127" t="n">
        <f aca="false">IF(U737="nulová",N737,0)</f>
        <v>0</v>
      </c>
      <c r="BJ737" s="10" t="s">
        <v>93</v>
      </c>
      <c r="BK737" s="127" t="n">
        <f aca="false">ROUND(L737*K737,2)</f>
        <v>0</v>
      </c>
      <c r="BL737" s="10" t="s">
        <v>551</v>
      </c>
      <c r="BM737" s="10" t="s">
        <v>1672</v>
      </c>
    </row>
    <row r="738" s="190" customFormat="true" ht="29.9" hidden="false" customHeight="true" outlineLevel="0" collapsed="false">
      <c r="B738" s="191"/>
      <c r="C738" s="192"/>
      <c r="D738" s="201" t="s">
        <v>1042</v>
      </c>
      <c r="E738" s="201"/>
      <c r="F738" s="201"/>
      <c r="G738" s="201"/>
      <c r="H738" s="201"/>
      <c r="I738" s="201"/>
      <c r="J738" s="201"/>
      <c r="K738" s="201"/>
      <c r="L738" s="201"/>
      <c r="M738" s="201"/>
      <c r="N738" s="250" t="n">
        <f aca="false">BK738</f>
        <v>0</v>
      </c>
      <c r="O738" s="250"/>
      <c r="P738" s="250"/>
      <c r="Q738" s="250"/>
      <c r="R738" s="194"/>
      <c r="T738" s="195"/>
      <c r="U738" s="192"/>
      <c r="V738" s="192"/>
      <c r="W738" s="196" t="n">
        <f aca="false">W739</f>
        <v>0</v>
      </c>
      <c r="X738" s="192"/>
      <c r="Y738" s="196" t="n">
        <f aca="false">Y739</f>
        <v>0</v>
      </c>
      <c r="Z738" s="192"/>
      <c r="AA738" s="197" t="n">
        <f aca="false">AA739</f>
        <v>0</v>
      </c>
      <c r="AR738" s="198" t="s">
        <v>191</v>
      </c>
      <c r="AT738" s="199" t="s">
        <v>84</v>
      </c>
      <c r="AU738" s="199" t="s">
        <v>93</v>
      </c>
      <c r="AY738" s="198" t="s">
        <v>171</v>
      </c>
      <c r="BK738" s="200" t="n">
        <f aca="false">BK739</f>
        <v>0</v>
      </c>
    </row>
    <row r="739" s="32" customFormat="true" ht="25.5" hidden="false" customHeight="true" outlineLevel="0" collapsed="false">
      <c r="B739" s="33"/>
      <c r="C739" s="203" t="s">
        <v>999</v>
      </c>
      <c r="D739" s="203" t="s">
        <v>172</v>
      </c>
      <c r="E739" s="204" t="s">
        <v>1673</v>
      </c>
      <c r="F739" s="205" t="s">
        <v>1674</v>
      </c>
      <c r="G739" s="205"/>
      <c r="H739" s="205"/>
      <c r="I739" s="205"/>
      <c r="J739" s="206" t="s">
        <v>1662</v>
      </c>
      <c r="K739" s="207" t="n">
        <v>1</v>
      </c>
      <c r="L739" s="208" t="n">
        <v>0</v>
      </c>
      <c r="M739" s="208"/>
      <c r="N739" s="209" t="n">
        <f aca="false">ROUND(L739*K739,2)</f>
        <v>0</v>
      </c>
      <c r="O739" s="209"/>
      <c r="P739" s="209"/>
      <c r="Q739" s="209"/>
      <c r="R739" s="35"/>
      <c r="T739" s="210"/>
      <c r="U739" s="44" t="s">
        <v>50</v>
      </c>
      <c r="V739" s="34"/>
      <c r="W739" s="211" t="n">
        <f aca="false">V739*K739</f>
        <v>0</v>
      </c>
      <c r="X739" s="211" t="n">
        <v>0</v>
      </c>
      <c r="Y739" s="211" t="n">
        <f aca="false">X739*K739</f>
        <v>0</v>
      </c>
      <c r="Z739" s="211" t="n">
        <v>0</v>
      </c>
      <c r="AA739" s="212" t="n">
        <f aca="false">Z739*K739</f>
        <v>0</v>
      </c>
      <c r="AR739" s="10" t="s">
        <v>176</v>
      </c>
      <c r="AT739" s="10" t="s">
        <v>172</v>
      </c>
      <c r="AU739" s="10" t="s">
        <v>112</v>
      </c>
      <c r="AY739" s="10" t="s">
        <v>171</v>
      </c>
      <c r="BE739" s="127" t="n">
        <f aca="false">IF(U739="základní",N739,0)</f>
        <v>0</v>
      </c>
      <c r="BF739" s="127" t="n">
        <f aca="false">IF(U739="snížená",N739,0)</f>
        <v>0</v>
      </c>
      <c r="BG739" s="127" t="n">
        <f aca="false">IF(U739="zákl. přenesená",N739,0)</f>
        <v>0</v>
      </c>
      <c r="BH739" s="127" t="n">
        <f aca="false">IF(U739="sníž. přenesená",N739,0)</f>
        <v>0</v>
      </c>
      <c r="BI739" s="127" t="n">
        <f aca="false">IF(U739="nulová",N739,0)</f>
        <v>0</v>
      </c>
      <c r="BJ739" s="10" t="s">
        <v>93</v>
      </c>
      <c r="BK739" s="127" t="n">
        <f aca="false">ROUND(L739*K739,2)</f>
        <v>0</v>
      </c>
      <c r="BL739" s="10" t="s">
        <v>176</v>
      </c>
      <c r="BM739" s="10" t="s">
        <v>1675</v>
      </c>
    </row>
    <row r="740" s="190" customFormat="true" ht="37.45" hidden="false" customHeight="true" outlineLevel="0" collapsed="false">
      <c r="B740" s="191"/>
      <c r="C740" s="192"/>
      <c r="D740" s="193" t="s">
        <v>145</v>
      </c>
      <c r="E740" s="193"/>
      <c r="F740" s="193"/>
      <c r="G740" s="193"/>
      <c r="H740" s="193"/>
      <c r="I740" s="193"/>
      <c r="J740" s="193"/>
      <c r="K740" s="193"/>
      <c r="L740" s="193"/>
      <c r="M740" s="193"/>
      <c r="N740" s="251" t="n">
        <f aca="false">BK740</f>
        <v>0</v>
      </c>
      <c r="O740" s="251"/>
      <c r="P740" s="251"/>
      <c r="Q740" s="251"/>
      <c r="R740" s="194"/>
      <c r="T740" s="195"/>
      <c r="U740" s="192"/>
      <c r="V740" s="192"/>
      <c r="W740" s="196" t="n">
        <f aca="false">W741</f>
        <v>0</v>
      </c>
      <c r="X740" s="192"/>
      <c r="Y740" s="196" t="n">
        <f aca="false">Y741</f>
        <v>0</v>
      </c>
      <c r="Z740" s="192"/>
      <c r="AA740" s="197" t="n">
        <f aca="false">AA741</f>
        <v>0</v>
      </c>
      <c r="AR740" s="198" t="s">
        <v>198</v>
      </c>
      <c r="AT740" s="199" t="s">
        <v>84</v>
      </c>
      <c r="AU740" s="199" t="s">
        <v>85</v>
      </c>
      <c r="AY740" s="198" t="s">
        <v>171</v>
      </c>
      <c r="BK740" s="200" t="n">
        <f aca="false">BK741</f>
        <v>0</v>
      </c>
    </row>
    <row r="741" customFormat="false" ht="19.95" hidden="false" customHeight="true" outlineLevel="0" collapsed="false">
      <c r="A741" s="190"/>
      <c r="B741" s="191"/>
      <c r="C741" s="192"/>
      <c r="D741" s="201" t="s">
        <v>146</v>
      </c>
      <c r="E741" s="201"/>
      <c r="F741" s="201"/>
      <c r="G741" s="201"/>
      <c r="H741" s="201"/>
      <c r="I741" s="201"/>
      <c r="J741" s="201"/>
      <c r="K741" s="201"/>
      <c r="L741" s="201"/>
      <c r="M741" s="201"/>
      <c r="N741" s="202" t="n">
        <f aca="false">BK741</f>
        <v>0</v>
      </c>
      <c r="O741" s="202"/>
      <c r="P741" s="202"/>
      <c r="Q741" s="202"/>
      <c r="R741" s="194"/>
      <c r="T741" s="195"/>
      <c r="U741" s="192"/>
      <c r="V741" s="192"/>
      <c r="W741" s="196" t="n">
        <f aca="false">W742</f>
        <v>0</v>
      </c>
      <c r="X741" s="192"/>
      <c r="Y741" s="196" t="n">
        <f aca="false">Y742</f>
        <v>0</v>
      </c>
      <c r="Z741" s="192"/>
      <c r="AA741" s="197" t="n">
        <f aca="false">AA742</f>
        <v>0</v>
      </c>
      <c r="AR741" s="198" t="s">
        <v>198</v>
      </c>
      <c r="AT741" s="199" t="s">
        <v>84</v>
      </c>
      <c r="AU741" s="199" t="s">
        <v>93</v>
      </c>
      <c r="AY741" s="198" t="s">
        <v>171</v>
      </c>
      <c r="BK741" s="200" t="n">
        <f aca="false">BK742</f>
        <v>0</v>
      </c>
    </row>
    <row r="742" s="32" customFormat="true" ht="16.5" hidden="false" customHeight="true" outlineLevel="0" collapsed="false">
      <c r="B742" s="33"/>
      <c r="C742" s="203" t="s">
        <v>1003</v>
      </c>
      <c r="D742" s="203" t="s">
        <v>172</v>
      </c>
      <c r="E742" s="204" t="s">
        <v>1030</v>
      </c>
      <c r="F742" s="205" t="s">
        <v>149</v>
      </c>
      <c r="G742" s="205"/>
      <c r="H742" s="205"/>
      <c r="I742" s="205"/>
      <c r="J742" s="206" t="s">
        <v>655</v>
      </c>
      <c r="K742" s="252" t="n">
        <v>0</v>
      </c>
      <c r="L742" s="208" t="n">
        <v>0</v>
      </c>
      <c r="M742" s="208"/>
      <c r="N742" s="209" t="n">
        <f aca="false">ROUND(L742*K742,2)</f>
        <v>0</v>
      </c>
      <c r="O742" s="209"/>
      <c r="P742" s="209"/>
      <c r="Q742" s="209"/>
      <c r="R742" s="35"/>
      <c r="T742" s="210"/>
      <c r="U742" s="44" t="s">
        <v>50</v>
      </c>
      <c r="V742" s="34"/>
      <c r="W742" s="211" t="n">
        <f aca="false">V742*K742</f>
        <v>0</v>
      </c>
      <c r="X742" s="211" t="n">
        <v>0</v>
      </c>
      <c r="Y742" s="211" t="n">
        <f aca="false">X742*K742</f>
        <v>0</v>
      </c>
      <c r="Z742" s="211" t="n">
        <v>0</v>
      </c>
      <c r="AA742" s="212" t="n">
        <f aca="false">Z742*K742</f>
        <v>0</v>
      </c>
      <c r="AR742" s="10" t="s">
        <v>1031</v>
      </c>
      <c r="AT742" s="10" t="s">
        <v>172</v>
      </c>
      <c r="AU742" s="10" t="s">
        <v>112</v>
      </c>
      <c r="AY742" s="10" t="s">
        <v>171</v>
      </c>
      <c r="BE742" s="127" t="n">
        <f aca="false">IF(U742="základní",N742,0)</f>
        <v>0</v>
      </c>
      <c r="BF742" s="127" t="n">
        <f aca="false">IF(U742="snížená",N742,0)</f>
        <v>0</v>
      </c>
      <c r="BG742" s="127" t="n">
        <f aca="false">IF(U742="zákl. přenesená",N742,0)</f>
        <v>0</v>
      </c>
      <c r="BH742" s="127" t="n">
        <f aca="false">IF(U742="sníž. přenesená",N742,0)</f>
        <v>0</v>
      </c>
      <c r="BI742" s="127" t="n">
        <f aca="false">IF(U742="nulová",N742,0)</f>
        <v>0</v>
      </c>
      <c r="BJ742" s="10" t="s">
        <v>93</v>
      </c>
      <c r="BK742" s="127" t="n">
        <f aca="false">ROUND(L742*K742,2)</f>
        <v>0</v>
      </c>
      <c r="BL742" s="10" t="s">
        <v>1031</v>
      </c>
      <c r="BM742" s="10" t="s">
        <v>1676</v>
      </c>
    </row>
    <row r="743" customFormat="false" ht="49.9" hidden="false" customHeight="true" outlineLevel="0" collapsed="false">
      <c r="A743" s="32"/>
      <c r="B743" s="33"/>
      <c r="C743" s="34"/>
      <c r="D743" s="193" t="s">
        <v>1033</v>
      </c>
      <c r="E743" s="34"/>
      <c r="F743" s="34"/>
      <c r="G743" s="34"/>
      <c r="H743" s="34"/>
      <c r="I743" s="34"/>
      <c r="J743" s="34"/>
      <c r="K743" s="34"/>
      <c r="L743" s="34"/>
      <c r="M743" s="34"/>
      <c r="N743" s="253" t="n">
        <f aca="false">BK743</f>
        <v>0</v>
      </c>
      <c r="O743" s="253"/>
      <c r="P743" s="253"/>
      <c r="Q743" s="253"/>
      <c r="R743" s="35"/>
      <c r="T743" s="174"/>
      <c r="U743" s="34"/>
      <c r="V743" s="34"/>
      <c r="W743" s="34"/>
      <c r="X743" s="34"/>
      <c r="Y743" s="34"/>
      <c r="Z743" s="34"/>
      <c r="AA743" s="85"/>
      <c r="AT743" s="10" t="s">
        <v>84</v>
      </c>
      <c r="AU743" s="10" t="s">
        <v>85</v>
      </c>
      <c r="AY743" s="10" t="s">
        <v>1034</v>
      </c>
      <c r="BK743" s="127" t="n">
        <f aca="false">SUM(BK744:BK748)</f>
        <v>0</v>
      </c>
    </row>
    <row r="744" customFormat="false" ht="22.3" hidden="false" customHeight="true" outlineLevel="0" collapsed="false">
      <c r="A744" s="32"/>
      <c r="B744" s="33"/>
      <c r="C744" s="254"/>
      <c r="D744" s="254" t="s">
        <v>172</v>
      </c>
      <c r="E744" s="255"/>
      <c r="F744" s="256"/>
      <c r="G744" s="256"/>
      <c r="H744" s="256"/>
      <c r="I744" s="256"/>
      <c r="J744" s="257"/>
      <c r="K744" s="252"/>
      <c r="L744" s="208"/>
      <c r="M744" s="208"/>
      <c r="N744" s="209" t="n">
        <f aca="false">BK744</f>
        <v>0</v>
      </c>
      <c r="O744" s="209"/>
      <c r="P744" s="209"/>
      <c r="Q744" s="209"/>
      <c r="R744" s="35"/>
      <c r="T744" s="210"/>
      <c r="U744" s="258" t="s">
        <v>50</v>
      </c>
      <c r="V744" s="34"/>
      <c r="W744" s="34"/>
      <c r="X744" s="34"/>
      <c r="Y744" s="34"/>
      <c r="Z744" s="34"/>
      <c r="AA744" s="85"/>
      <c r="AT744" s="10" t="s">
        <v>1034</v>
      </c>
      <c r="AU744" s="10" t="s">
        <v>93</v>
      </c>
      <c r="AY744" s="10" t="s">
        <v>1034</v>
      </c>
      <c r="BE744" s="127" t="n">
        <f aca="false">IF(U744="základní",N744,0)</f>
        <v>0</v>
      </c>
      <c r="BF744" s="127" t="n">
        <f aca="false">IF(U744="snížená",N744,0)</f>
        <v>0</v>
      </c>
      <c r="BG744" s="127" t="n">
        <f aca="false">IF(U744="zákl. přenesená",N744,0)</f>
        <v>0</v>
      </c>
      <c r="BH744" s="127" t="n">
        <f aca="false">IF(U744="sníž. přenesená",N744,0)</f>
        <v>0</v>
      </c>
      <c r="BI744" s="127" t="n">
        <f aca="false">IF(U744="nulová",N744,0)</f>
        <v>0</v>
      </c>
      <c r="BJ744" s="10" t="s">
        <v>93</v>
      </c>
      <c r="BK744" s="127" t="n">
        <f aca="false">L744*K744</f>
        <v>0</v>
      </c>
    </row>
    <row r="745" customFormat="false" ht="22.3" hidden="false" customHeight="true" outlineLevel="0" collapsed="false">
      <c r="A745" s="32"/>
      <c r="B745" s="33"/>
      <c r="C745" s="254"/>
      <c r="D745" s="254" t="s">
        <v>172</v>
      </c>
      <c r="E745" s="255"/>
      <c r="F745" s="256"/>
      <c r="G745" s="256"/>
      <c r="H745" s="256"/>
      <c r="I745" s="256"/>
      <c r="J745" s="257"/>
      <c r="K745" s="252"/>
      <c r="L745" s="208"/>
      <c r="M745" s="208"/>
      <c r="N745" s="209" t="n">
        <f aca="false">BK745</f>
        <v>0</v>
      </c>
      <c r="O745" s="209"/>
      <c r="P745" s="209"/>
      <c r="Q745" s="209"/>
      <c r="R745" s="35"/>
      <c r="T745" s="210"/>
      <c r="U745" s="258" t="s">
        <v>50</v>
      </c>
      <c r="V745" s="34"/>
      <c r="W745" s="34"/>
      <c r="X745" s="34"/>
      <c r="Y745" s="34"/>
      <c r="Z745" s="34"/>
      <c r="AA745" s="85"/>
      <c r="AT745" s="10" t="s">
        <v>1034</v>
      </c>
      <c r="AU745" s="10" t="s">
        <v>93</v>
      </c>
      <c r="AY745" s="10" t="s">
        <v>1034</v>
      </c>
      <c r="BE745" s="127" t="n">
        <f aca="false">IF(U745="základní",N745,0)</f>
        <v>0</v>
      </c>
      <c r="BF745" s="127" t="n">
        <f aca="false">IF(U745="snížená",N745,0)</f>
        <v>0</v>
      </c>
      <c r="BG745" s="127" t="n">
        <f aca="false">IF(U745="zákl. přenesená",N745,0)</f>
        <v>0</v>
      </c>
      <c r="BH745" s="127" t="n">
        <f aca="false">IF(U745="sníž. přenesená",N745,0)</f>
        <v>0</v>
      </c>
      <c r="BI745" s="127" t="n">
        <f aca="false">IF(U745="nulová",N745,0)</f>
        <v>0</v>
      </c>
      <c r="BJ745" s="10" t="s">
        <v>93</v>
      </c>
      <c r="BK745" s="127" t="n">
        <f aca="false">L745*K745</f>
        <v>0</v>
      </c>
    </row>
    <row r="746" customFormat="false" ht="22.3" hidden="false" customHeight="true" outlineLevel="0" collapsed="false">
      <c r="A746" s="32"/>
      <c r="B746" s="33"/>
      <c r="C746" s="254"/>
      <c r="D746" s="254" t="s">
        <v>172</v>
      </c>
      <c r="E746" s="255"/>
      <c r="F746" s="256"/>
      <c r="G746" s="256"/>
      <c r="H746" s="256"/>
      <c r="I746" s="256"/>
      <c r="J746" s="257"/>
      <c r="K746" s="252"/>
      <c r="L746" s="208"/>
      <c r="M746" s="208"/>
      <c r="N746" s="209" t="n">
        <f aca="false">BK746</f>
        <v>0</v>
      </c>
      <c r="O746" s="209"/>
      <c r="P746" s="209"/>
      <c r="Q746" s="209"/>
      <c r="R746" s="35"/>
      <c r="T746" s="210"/>
      <c r="U746" s="258" t="s">
        <v>50</v>
      </c>
      <c r="V746" s="34"/>
      <c r="W746" s="34"/>
      <c r="X746" s="34"/>
      <c r="Y746" s="34"/>
      <c r="Z746" s="34"/>
      <c r="AA746" s="85"/>
      <c r="AT746" s="10" t="s">
        <v>1034</v>
      </c>
      <c r="AU746" s="10" t="s">
        <v>93</v>
      </c>
      <c r="AY746" s="10" t="s">
        <v>1034</v>
      </c>
      <c r="BE746" s="127" t="n">
        <f aca="false">IF(U746="základní",N746,0)</f>
        <v>0</v>
      </c>
      <c r="BF746" s="127" t="n">
        <f aca="false">IF(U746="snížená",N746,0)</f>
        <v>0</v>
      </c>
      <c r="BG746" s="127" t="n">
        <f aca="false">IF(U746="zákl. přenesená",N746,0)</f>
        <v>0</v>
      </c>
      <c r="BH746" s="127" t="n">
        <f aca="false">IF(U746="sníž. přenesená",N746,0)</f>
        <v>0</v>
      </c>
      <c r="BI746" s="127" t="n">
        <f aca="false">IF(U746="nulová",N746,0)</f>
        <v>0</v>
      </c>
      <c r="BJ746" s="10" t="s">
        <v>93</v>
      </c>
      <c r="BK746" s="127" t="n">
        <f aca="false">L746*K746</f>
        <v>0</v>
      </c>
    </row>
    <row r="747" customFormat="false" ht="22.3" hidden="false" customHeight="true" outlineLevel="0" collapsed="false">
      <c r="A747" s="32"/>
      <c r="B747" s="33"/>
      <c r="C747" s="254"/>
      <c r="D747" s="254" t="s">
        <v>172</v>
      </c>
      <c r="E747" s="255"/>
      <c r="F747" s="256"/>
      <c r="G747" s="256"/>
      <c r="H747" s="256"/>
      <c r="I747" s="256"/>
      <c r="J747" s="257"/>
      <c r="K747" s="252"/>
      <c r="L747" s="208"/>
      <c r="M747" s="208"/>
      <c r="N747" s="209" t="n">
        <f aca="false">BK747</f>
        <v>0</v>
      </c>
      <c r="O747" s="209"/>
      <c r="P747" s="209"/>
      <c r="Q747" s="209"/>
      <c r="R747" s="35"/>
      <c r="T747" s="210"/>
      <c r="U747" s="258" t="s">
        <v>50</v>
      </c>
      <c r="V747" s="34"/>
      <c r="W747" s="34"/>
      <c r="X747" s="34"/>
      <c r="Y747" s="34"/>
      <c r="Z747" s="34"/>
      <c r="AA747" s="85"/>
      <c r="AT747" s="10" t="s">
        <v>1034</v>
      </c>
      <c r="AU747" s="10" t="s">
        <v>93</v>
      </c>
      <c r="AY747" s="10" t="s">
        <v>1034</v>
      </c>
      <c r="BE747" s="127" t="n">
        <f aca="false">IF(U747="základní",N747,0)</f>
        <v>0</v>
      </c>
      <c r="BF747" s="127" t="n">
        <f aca="false">IF(U747="snížená",N747,0)</f>
        <v>0</v>
      </c>
      <c r="BG747" s="127" t="n">
        <f aca="false">IF(U747="zákl. přenesená",N747,0)</f>
        <v>0</v>
      </c>
      <c r="BH747" s="127" t="n">
        <f aca="false">IF(U747="sníž. přenesená",N747,0)</f>
        <v>0</v>
      </c>
      <c r="BI747" s="127" t="n">
        <f aca="false">IF(U747="nulová",N747,0)</f>
        <v>0</v>
      </c>
      <c r="BJ747" s="10" t="s">
        <v>93</v>
      </c>
      <c r="BK747" s="127" t="n">
        <f aca="false">L747*K747</f>
        <v>0</v>
      </c>
    </row>
    <row r="748" customFormat="false" ht="22.3" hidden="false" customHeight="true" outlineLevel="0" collapsed="false">
      <c r="A748" s="32"/>
      <c r="B748" s="33"/>
      <c r="C748" s="254"/>
      <c r="D748" s="254" t="s">
        <v>172</v>
      </c>
      <c r="E748" s="255"/>
      <c r="F748" s="256"/>
      <c r="G748" s="256"/>
      <c r="H748" s="256"/>
      <c r="I748" s="256"/>
      <c r="J748" s="257"/>
      <c r="K748" s="252"/>
      <c r="L748" s="208"/>
      <c r="M748" s="208"/>
      <c r="N748" s="209" t="n">
        <f aca="false">BK748</f>
        <v>0</v>
      </c>
      <c r="O748" s="209"/>
      <c r="P748" s="209"/>
      <c r="Q748" s="209"/>
      <c r="R748" s="35"/>
      <c r="T748" s="210"/>
      <c r="U748" s="258" t="s">
        <v>50</v>
      </c>
      <c r="V748" s="59"/>
      <c r="W748" s="59"/>
      <c r="X748" s="59"/>
      <c r="Y748" s="59"/>
      <c r="Z748" s="59"/>
      <c r="AA748" s="61"/>
      <c r="AT748" s="10" t="s">
        <v>1034</v>
      </c>
      <c r="AU748" s="10" t="s">
        <v>93</v>
      </c>
      <c r="AY748" s="10" t="s">
        <v>1034</v>
      </c>
      <c r="BE748" s="127" t="n">
        <f aca="false">IF(U748="základní",N748,0)</f>
        <v>0</v>
      </c>
      <c r="BF748" s="127" t="n">
        <f aca="false">IF(U748="snížená",N748,0)</f>
        <v>0</v>
      </c>
      <c r="BG748" s="127" t="n">
        <f aca="false">IF(U748="zákl. přenesená",N748,0)</f>
        <v>0</v>
      </c>
      <c r="BH748" s="127" t="n">
        <f aca="false">IF(U748="sníž. přenesená",N748,0)</f>
        <v>0</v>
      </c>
      <c r="BI748" s="127" t="n">
        <f aca="false">IF(U748="nulová",N748,0)</f>
        <v>0</v>
      </c>
      <c r="BJ748" s="10" t="s">
        <v>93</v>
      </c>
      <c r="BK748" s="127" t="n">
        <f aca="false">L748*K748</f>
        <v>0</v>
      </c>
    </row>
    <row r="749" customFormat="false" ht="6.95" hidden="false" customHeight="true" outlineLevel="0" collapsed="false">
      <c r="A749" s="32"/>
      <c r="B749" s="62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4"/>
    </row>
  </sheetData>
  <sheetProtection sheet="true" password="cc35" objects="true" scenarios="true" formatColumns="false" formatRows="false"/>
  <mergeCells count="104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L123:Q123"/>
    <mergeCell ref="C129:Q129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N140:Q140"/>
    <mergeCell ref="N141:Q141"/>
    <mergeCell ref="N142:Q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N185:Q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N236:Q236"/>
    <mergeCell ref="F237:I237"/>
    <mergeCell ref="L237:M237"/>
    <mergeCell ref="N237:Q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L289:M289"/>
    <mergeCell ref="N289:Q289"/>
    <mergeCell ref="F290:I290"/>
    <mergeCell ref="F291:I291"/>
    <mergeCell ref="F292:I292"/>
    <mergeCell ref="F293:I293"/>
    <mergeCell ref="F294:I294"/>
    <mergeCell ref="F295:I295"/>
    <mergeCell ref="L295:M295"/>
    <mergeCell ref="N295:Q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F351:I351"/>
    <mergeCell ref="L351:M351"/>
    <mergeCell ref="N351:Q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59:I359"/>
    <mergeCell ref="N360:Q360"/>
    <mergeCell ref="F361:I361"/>
    <mergeCell ref="L361:M361"/>
    <mergeCell ref="N361:Q361"/>
    <mergeCell ref="F362:I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F369:I369"/>
    <mergeCell ref="F370:I370"/>
    <mergeCell ref="F371:I371"/>
    <mergeCell ref="L371:M371"/>
    <mergeCell ref="N371:Q371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F383:I383"/>
    <mergeCell ref="F384:I384"/>
    <mergeCell ref="F385:I385"/>
    <mergeCell ref="F386:I386"/>
    <mergeCell ref="L386:M386"/>
    <mergeCell ref="N386:Q386"/>
    <mergeCell ref="F387:I387"/>
    <mergeCell ref="L387:M387"/>
    <mergeCell ref="N387:Q387"/>
    <mergeCell ref="F388:I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L407:M407"/>
    <mergeCell ref="N407:Q407"/>
    <mergeCell ref="F408:I408"/>
    <mergeCell ref="L408:M408"/>
    <mergeCell ref="N408:Q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F437:I437"/>
    <mergeCell ref="F438:I438"/>
    <mergeCell ref="F439:I439"/>
    <mergeCell ref="L439:M439"/>
    <mergeCell ref="N439:Q439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F467:I467"/>
    <mergeCell ref="L467:M467"/>
    <mergeCell ref="N467:Q467"/>
    <mergeCell ref="F468:I468"/>
    <mergeCell ref="F469:I469"/>
    <mergeCell ref="F470:I470"/>
    <mergeCell ref="F471:I471"/>
    <mergeCell ref="L471:M471"/>
    <mergeCell ref="N471:Q471"/>
    <mergeCell ref="F472:I472"/>
    <mergeCell ref="F473:I473"/>
    <mergeCell ref="F474:I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L493:M493"/>
    <mergeCell ref="N493:Q493"/>
    <mergeCell ref="F494:I494"/>
    <mergeCell ref="F495:I495"/>
    <mergeCell ref="F496:I496"/>
    <mergeCell ref="F497:I497"/>
    <mergeCell ref="L497:M497"/>
    <mergeCell ref="N497:Q497"/>
    <mergeCell ref="F498:I498"/>
    <mergeCell ref="F499:I499"/>
    <mergeCell ref="F500:I500"/>
    <mergeCell ref="F501:I501"/>
    <mergeCell ref="F502:I502"/>
    <mergeCell ref="L502:M502"/>
    <mergeCell ref="N502:Q502"/>
    <mergeCell ref="F503:I503"/>
    <mergeCell ref="F504:I504"/>
    <mergeCell ref="F505:I505"/>
    <mergeCell ref="F506:I506"/>
    <mergeCell ref="L506:M506"/>
    <mergeCell ref="N506:Q506"/>
    <mergeCell ref="F507:I507"/>
    <mergeCell ref="F508:I508"/>
    <mergeCell ref="F509:I509"/>
    <mergeCell ref="F510:I510"/>
    <mergeCell ref="L510:M510"/>
    <mergeCell ref="N510:Q510"/>
    <mergeCell ref="F511:I511"/>
    <mergeCell ref="F512:I512"/>
    <mergeCell ref="F513:I513"/>
    <mergeCell ref="F514:I514"/>
    <mergeCell ref="L514:M514"/>
    <mergeCell ref="N514:Q514"/>
    <mergeCell ref="F515:I515"/>
    <mergeCell ref="F516:I516"/>
    <mergeCell ref="F517:I517"/>
    <mergeCell ref="F518:I518"/>
    <mergeCell ref="L518:M518"/>
    <mergeCell ref="N518:Q518"/>
    <mergeCell ref="F519:I519"/>
    <mergeCell ref="F520:I520"/>
    <mergeCell ref="F521:I521"/>
    <mergeCell ref="F522:I522"/>
    <mergeCell ref="F523:I523"/>
    <mergeCell ref="F524:I524"/>
    <mergeCell ref="L524:M524"/>
    <mergeCell ref="N524:Q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L530:M530"/>
    <mergeCell ref="N530:Q530"/>
    <mergeCell ref="F531:I531"/>
    <mergeCell ref="F532:I532"/>
    <mergeCell ref="F533:I533"/>
    <mergeCell ref="F534:I534"/>
    <mergeCell ref="L534:M534"/>
    <mergeCell ref="N534:Q534"/>
    <mergeCell ref="F535:I535"/>
    <mergeCell ref="L535:M535"/>
    <mergeCell ref="N535:Q535"/>
    <mergeCell ref="F536:I536"/>
    <mergeCell ref="F537:I537"/>
    <mergeCell ref="F538:I538"/>
    <mergeCell ref="F539:I539"/>
    <mergeCell ref="F540:I540"/>
    <mergeCell ref="F541:I541"/>
    <mergeCell ref="L541:M541"/>
    <mergeCell ref="N541:Q541"/>
    <mergeCell ref="F542:I542"/>
    <mergeCell ref="F543:I543"/>
    <mergeCell ref="F544:I544"/>
    <mergeCell ref="F545:I545"/>
    <mergeCell ref="L545:M545"/>
    <mergeCell ref="N545:Q545"/>
    <mergeCell ref="F546:I546"/>
    <mergeCell ref="F547:I547"/>
    <mergeCell ref="F548:I548"/>
    <mergeCell ref="F549:I549"/>
    <mergeCell ref="L549:M549"/>
    <mergeCell ref="N549:Q549"/>
    <mergeCell ref="F550:I550"/>
    <mergeCell ref="F551:I551"/>
    <mergeCell ref="F552:I552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N558:Q558"/>
    <mergeCell ref="F559:I559"/>
    <mergeCell ref="L559:M559"/>
    <mergeCell ref="N559:Q559"/>
    <mergeCell ref="N560:Q560"/>
    <mergeCell ref="N561:Q561"/>
    <mergeCell ref="F562:I562"/>
    <mergeCell ref="L562:M562"/>
    <mergeCell ref="N562:Q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L571:M571"/>
    <mergeCell ref="N571:Q571"/>
    <mergeCell ref="F572:I572"/>
    <mergeCell ref="L572:M572"/>
    <mergeCell ref="N572:Q572"/>
    <mergeCell ref="F573:I573"/>
    <mergeCell ref="F574:I574"/>
    <mergeCell ref="F575:I575"/>
    <mergeCell ref="F576:I576"/>
    <mergeCell ref="F577:I577"/>
    <mergeCell ref="F578:I578"/>
    <mergeCell ref="F579:I579"/>
    <mergeCell ref="L579:M579"/>
    <mergeCell ref="N579:Q579"/>
    <mergeCell ref="F580:I580"/>
    <mergeCell ref="L580:M580"/>
    <mergeCell ref="N580:Q580"/>
    <mergeCell ref="F581:I581"/>
    <mergeCell ref="F582:I582"/>
    <mergeCell ref="F583:I583"/>
    <mergeCell ref="F584:I584"/>
    <mergeCell ref="L584:M584"/>
    <mergeCell ref="N584:Q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L593:M593"/>
    <mergeCell ref="N593:Q593"/>
    <mergeCell ref="F594:I594"/>
    <mergeCell ref="L594:M594"/>
    <mergeCell ref="N594:Q594"/>
    <mergeCell ref="F595:I595"/>
    <mergeCell ref="F596:I596"/>
    <mergeCell ref="L596:M596"/>
    <mergeCell ref="N596:Q596"/>
    <mergeCell ref="F597:I597"/>
    <mergeCell ref="L597:M597"/>
    <mergeCell ref="N597:Q597"/>
    <mergeCell ref="F598:I598"/>
    <mergeCell ref="F599:I599"/>
    <mergeCell ref="L599:M599"/>
    <mergeCell ref="N599:Q599"/>
    <mergeCell ref="F600:I600"/>
    <mergeCell ref="F601:I601"/>
    <mergeCell ref="L601:M601"/>
    <mergeCell ref="N601:Q601"/>
    <mergeCell ref="F602:I602"/>
    <mergeCell ref="F603:I603"/>
    <mergeCell ref="F604:I604"/>
    <mergeCell ref="F605:I605"/>
    <mergeCell ref="F606:I606"/>
    <mergeCell ref="L606:M606"/>
    <mergeCell ref="N606:Q606"/>
    <mergeCell ref="F607:I607"/>
    <mergeCell ref="L607:M607"/>
    <mergeCell ref="N607:Q607"/>
    <mergeCell ref="N608:Q608"/>
    <mergeCell ref="F609:I609"/>
    <mergeCell ref="L609:M609"/>
    <mergeCell ref="N609:Q609"/>
    <mergeCell ref="F610:I610"/>
    <mergeCell ref="F611:I611"/>
    <mergeCell ref="F612:I612"/>
    <mergeCell ref="F613:I613"/>
    <mergeCell ref="L613:M613"/>
    <mergeCell ref="N613:Q613"/>
    <mergeCell ref="F614:I614"/>
    <mergeCell ref="F615:I615"/>
    <mergeCell ref="F616:I616"/>
    <mergeCell ref="F617:I617"/>
    <mergeCell ref="F618:I618"/>
    <mergeCell ref="L618:M618"/>
    <mergeCell ref="N618:Q618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L622:M622"/>
    <mergeCell ref="N622:Q622"/>
    <mergeCell ref="F623:I623"/>
    <mergeCell ref="F624:I624"/>
    <mergeCell ref="F625:I625"/>
    <mergeCell ref="F626:I626"/>
    <mergeCell ref="F627:I627"/>
    <mergeCell ref="F628:I628"/>
    <mergeCell ref="L628:M628"/>
    <mergeCell ref="N628:Q628"/>
    <mergeCell ref="F629:I629"/>
    <mergeCell ref="L629:M629"/>
    <mergeCell ref="N629:Q629"/>
    <mergeCell ref="F630:I630"/>
    <mergeCell ref="L630:M630"/>
    <mergeCell ref="N630:Q630"/>
    <mergeCell ref="F631:I631"/>
    <mergeCell ref="L631:M631"/>
    <mergeCell ref="N631:Q631"/>
    <mergeCell ref="N632:Q632"/>
    <mergeCell ref="F633:I633"/>
    <mergeCell ref="L633:M633"/>
    <mergeCell ref="N633:Q633"/>
    <mergeCell ref="F634:I634"/>
    <mergeCell ref="L634:M634"/>
    <mergeCell ref="N634:Q634"/>
    <mergeCell ref="N635:Q635"/>
    <mergeCell ref="F636:I636"/>
    <mergeCell ref="L636:M636"/>
    <mergeCell ref="N636:Q636"/>
    <mergeCell ref="F637:I637"/>
    <mergeCell ref="L637:M637"/>
    <mergeCell ref="N637:Q637"/>
    <mergeCell ref="N638:Q638"/>
    <mergeCell ref="F639:I639"/>
    <mergeCell ref="L639:M639"/>
    <mergeCell ref="N639:Q639"/>
    <mergeCell ref="F640:I640"/>
    <mergeCell ref="F641:I641"/>
    <mergeCell ref="F642:I642"/>
    <mergeCell ref="F643:I643"/>
    <mergeCell ref="L643:M643"/>
    <mergeCell ref="N643:Q643"/>
    <mergeCell ref="F644:I644"/>
    <mergeCell ref="F645:I645"/>
    <mergeCell ref="F646:I646"/>
    <mergeCell ref="F647:I647"/>
    <mergeCell ref="L647:M647"/>
    <mergeCell ref="N647:Q647"/>
    <mergeCell ref="F648:I648"/>
    <mergeCell ref="F649:I649"/>
    <mergeCell ref="F650:I650"/>
    <mergeCell ref="F651:I651"/>
    <mergeCell ref="L651:M651"/>
    <mergeCell ref="N651:Q651"/>
    <mergeCell ref="F652:I652"/>
    <mergeCell ref="F653:I653"/>
    <mergeCell ref="F654:I654"/>
    <mergeCell ref="F655:I655"/>
    <mergeCell ref="L655:M655"/>
    <mergeCell ref="N655:Q655"/>
    <mergeCell ref="N656:Q656"/>
    <mergeCell ref="F657:I657"/>
    <mergeCell ref="L657:M657"/>
    <mergeCell ref="N657:Q657"/>
    <mergeCell ref="F658:I658"/>
    <mergeCell ref="L658:M658"/>
    <mergeCell ref="N658:Q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N664:Q664"/>
    <mergeCell ref="F665:I665"/>
    <mergeCell ref="L665:M665"/>
    <mergeCell ref="N665:Q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L673:M673"/>
    <mergeCell ref="N673:Q673"/>
    <mergeCell ref="F674:I674"/>
    <mergeCell ref="F675:I675"/>
    <mergeCell ref="F676:I676"/>
    <mergeCell ref="F677:I677"/>
    <mergeCell ref="F678:I678"/>
    <mergeCell ref="F679:I679"/>
    <mergeCell ref="F680:I680"/>
    <mergeCell ref="F681:I681"/>
    <mergeCell ref="L681:M681"/>
    <mergeCell ref="N681:Q681"/>
    <mergeCell ref="F682:I682"/>
    <mergeCell ref="L682:M682"/>
    <mergeCell ref="N682:Q682"/>
    <mergeCell ref="F683:I683"/>
    <mergeCell ref="F684:I684"/>
    <mergeCell ref="F685:I685"/>
    <mergeCell ref="F686:I686"/>
    <mergeCell ref="L686:M686"/>
    <mergeCell ref="N686:Q686"/>
    <mergeCell ref="F687:I687"/>
    <mergeCell ref="L687:M687"/>
    <mergeCell ref="N687:Q687"/>
    <mergeCell ref="F688:I688"/>
    <mergeCell ref="F689:I689"/>
    <mergeCell ref="F690:I690"/>
    <mergeCell ref="F691:I691"/>
    <mergeCell ref="F692:I692"/>
    <mergeCell ref="L692:M692"/>
    <mergeCell ref="N692:Q692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L699:M699"/>
    <mergeCell ref="N699:Q699"/>
    <mergeCell ref="F700:I700"/>
    <mergeCell ref="F701:I701"/>
    <mergeCell ref="F702:I702"/>
    <mergeCell ref="F703:I703"/>
    <mergeCell ref="F704:I704"/>
    <mergeCell ref="F705:I705"/>
    <mergeCell ref="L705:M705"/>
    <mergeCell ref="N705:Q705"/>
    <mergeCell ref="N706:Q706"/>
    <mergeCell ref="F707:I707"/>
    <mergeCell ref="L707:M707"/>
    <mergeCell ref="N707:Q707"/>
    <mergeCell ref="F708:I708"/>
    <mergeCell ref="F709:I709"/>
    <mergeCell ref="F710:I710"/>
    <mergeCell ref="F711:I711"/>
    <mergeCell ref="L711:M711"/>
    <mergeCell ref="N711:Q711"/>
    <mergeCell ref="F712:I712"/>
    <mergeCell ref="L712:M712"/>
    <mergeCell ref="N712:Q712"/>
    <mergeCell ref="F713:I713"/>
    <mergeCell ref="L713:M713"/>
    <mergeCell ref="N713:Q713"/>
    <mergeCell ref="F714:I714"/>
    <mergeCell ref="L714:M714"/>
    <mergeCell ref="N714:Q714"/>
    <mergeCell ref="F715:I715"/>
    <mergeCell ref="F716:I716"/>
    <mergeCell ref="F717:I717"/>
    <mergeCell ref="L717:M717"/>
    <mergeCell ref="N717:Q717"/>
    <mergeCell ref="F718:I718"/>
    <mergeCell ref="L718:M718"/>
    <mergeCell ref="N718:Q718"/>
    <mergeCell ref="F719:I719"/>
    <mergeCell ref="L719:M719"/>
    <mergeCell ref="N719:Q719"/>
    <mergeCell ref="F720:I720"/>
    <mergeCell ref="L720:M720"/>
    <mergeCell ref="N720:Q720"/>
    <mergeCell ref="N721:Q721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N732:Q732"/>
    <mergeCell ref="N733:Q733"/>
    <mergeCell ref="F734:I734"/>
    <mergeCell ref="L734:M734"/>
    <mergeCell ref="N734:Q734"/>
    <mergeCell ref="F735:I735"/>
    <mergeCell ref="L735:M735"/>
    <mergeCell ref="N735:Q735"/>
    <mergeCell ref="F736:I736"/>
    <mergeCell ref="L736:M736"/>
    <mergeCell ref="N736:Q736"/>
    <mergeCell ref="F737:I737"/>
    <mergeCell ref="L737:M737"/>
    <mergeCell ref="N737:Q737"/>
    <mergeCell ref="N738:Q738"/>
    <mergeCell ref="F739:I739"/>
    <mergeCell ref="L739:M739"/>
    <mergeCell ref="N739:Q739"/>
    <mergeCell ref="N740:Q740"/>
    <mergeCell ref="N741:Q741"/>
    <mergeCell ref="F742:I742"/>
    <mergeCell ref="L742:M742"/>
    <mergeCell ref="N742:Q742"/>
    <mergeCell ref="N743:Q743"/>
    <mergeCell ref="F744:I744"/>
    <mergeCell ref="L744:M744"/>
    <mergeCell ref="N744:Q744"/>
    <mergeCell ref="F745:I745"/>
    <mergeCell ref="L745:M745"/>
    <mergeCell ref="N745:Q745"/>
    <mergeCell ref="F746:I746"/>
    <mergeCell ref="L746:M746"/>
    <mergeCell ref="N746:Q746"/>
    <mergeCell ref="F747:I747"/>
    <mergeCell ref="L747:M747"/>
    <mergeCell ref="N747:Q747"/>
    <mergeCell ref="F748:I748"/>
    <mergeCell ref="L748:M748"/>
    <mergeCell ref="N748:Q748"/>
  </mergeCells>
  <dataValidations count="2">
    <dataValidation allowBlank="true" error="Povoleny jsou hodnoty K, M." operator="between" showDropDown="false" showErrorMessage="true" showInputMessage="true" sqref="D744:D749" type="list">
      <formula1>"K,M"</formula1>
      <formula2>0</formula2>
    </dataValidation>
    <dataValidation allowBlank="true" error="Povoleny jsou hodnoty základní, snížená, zákl. přenesená, sníž. přenesená, nulová." operator="between" showDropDown="false" showErrorMessage="true" showInputMessage="true" sqref="U744:U749" type="list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39" display="3) Rozpočet"/>
    <hyperlink ref="S1" location="'Rekapitulace stavby'!C2" display="Rekapitulace stavby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2018-06-01T09:48:10Z</dcterms:created>
  <dc:creator>Tomáš Valenta</dc:creator>
  <dc:description/>
  <dc:language>cs-CZ</dc:language>
  <cp:lastModifiedBy>Tomáš Valenta</cp:lastModifiedBy>
  <dcterms:modified xsi:type="dcterms:W3CDTF">2018-06-01T09:48:16Z</dcterms:modified>
  <cp:revision>0</cp:revision>
  <dc:subject/>
  <dc:title/>
</cp:coreProperties>
</file>